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00" yWindow="220" windowWidth="26180" windowHeight="15060" activeTab="0"/>
  </bookViews>
  <sheets>
    <sheet name="MODEL" sheetId="1" r:id="rId1"/>
    <sheet name="scratch_main" sheetId="2" r:id="rId2"/>
    <sheet name="scratch_temp" sheetId="3" r:id="rId3"/>
    <sheet name="quadratic_fit" sheetId="4" r:id="rId4"/>
  </sheets>
  <definedNames/>
  <calcPr fullCalcOnLoad="1"/>
</workbook>
</file>

<file path=xl/sharedStrings.xml><?xml version="1.0" encoding="utf-8"?>
<sst xmlns="http://schemas.openxmlformats.org/spreadsheetml/2006/main" count="1213" uniqueCount="83">
  <si>
    <t>adjust M3</t>
  </si>
  <si>
    <t>Venus</t>
  </si>
  <si>
    <t>Jupiter</t>
  </si>
  <si>
    <t>Saturn</t>
  </si>
  <si>
    <t>CAL_IRC10216</t>
  </si>
  <si>
    <t>dTAZOF_B (rad/rad)</t>
  </si>
  <si>
    <t>dTAZOF_C (rad/rad2)</t>
  </si>
  <si>
    <t>dTZAOF_B (rad/rad)</t>
  </si>
  <si>
    <t>dTZAOF_C (rad/rad2)</t>
  </si>
  <si>
    <t>CALLISTO</t>
  </si>
  <si>
    <t>sharcsolve reduction</t>
  </si>
  <si>
    <t>NORMAL REFERENCE PIXEL = (16.5, 6.5)</t>
  </si>
  <si>
    <t>UT0 (hr)</t>
  </si>
  <si>
    <t>FAZO (")</t>
  </si>
  <si>
    <t>FZAO (")</t>
  </si>
  <si>
    <t>dFAZO/dUT ("/hr)</t>
  </si>
  <si>
    <t>X0 (mm)</t>
  </si>
  <si>
    <t>Y0 (mm)</t>
  </si>
  <si>
    <t>dFAZO/dT ("/C)</t>
  </si>
  <si>
    <t>mean (")</t>
  </si>
  <si>
    <t>dFZAO/dUT ("/hr)</t>
  </si>
  <si>
    <t>dFAZO/dX ("/mm)</t>
  </si>
  <si>
    <t>dFZAO/dY ("/mm)</t>
  </si>
  <si>
    <t>dFZAO/dT ("/C)</t>
  </si>
  <si>
    <t>rms (")</t>
  </si>
  <si>
    <t>cos(AZ) (")</t>
  </si>
  <si>
    <t>sin(AZ) (")</t>
  </si>
  <si>
    <t>model</t>
  </si>
  <si>
    <t>residual</t>
  </si>
  <si>
    <t>comment</t>
  </si>
  <si>
    <t>scan</t>
  </si>
  <si>
    <t>UT</t>
  </si>
  <si>
    <t>AZ</t>
  </si>
  <si>
    <t>ZA</t>
  </si>
  <si>
    <t>FAZO</t>
  </si>
  <si>
    <t>FZAO</t>
  </si>
  <si>
    <t>x_pos</t>
  </si>
  <si>
    <t>y_pos/offset</t>
  </si>
  <si>
    <t>temperature</t>
  </si>
  <si>
    <t>humidity</t>
  </si>
  <si>
    <t>tau225</t>
  </si>
  <si>
    <t>(hr)</t>
  </si>
  <si>
    <t>(deg)</t>
  </si>
  <si>
    <t>(")</t>
  </si>
  <si>
    <t>(mm)</t>
  </si>
  <si>
    <t>(deg C)</t>
  </si>
  <si>
    <t>(header)</t>
  </si>
  <si>
    <t>el:</t>
  </si>
  <si>
    <t>MODEL:</t>
  </si>
  <si>
    <t>!</t>
  </si>
  <si>
    <t>CONSTANT</t>
  </si>
  <si>
    <t>350um</t>
  </si>
  <si>
    <t>CAL_OH231</t>
  </si>
  <si>
    <t>450um</t>
  </si>
  <si>
    <t>VESTA</t>
  </si>
  <si>
    <t>TEMPERAT</t>
  </si>
  <si>
    <t>x</t>
  </si>
  <si>
    <t>y</t>
  </si>
  <si>
    <t>x(rad)</t>
  </si>
  <si>
    <t>y(rad)</t>
  </si>
  <si>
    <t>x^2</t>
  </si>
  <si>
    <t>x^3</t>
  </si>
  <si>
    <t>x^4</t>
  </si>
  <si>
    <t>xy</t>
  </si>
  <si>
    <t>x^2y</t>
  </si>
  <si>
    <t>sum1</t>
  </si>
  <si>
    <t>sumx</t>
  </si>
  <si>
    <t>sumx^2</t>
  </si>
  <si>
    <t>sumx^3</t>
  </si>
  <si>
    <t>sumx^4</t>
  </si>
  <si>
    <t>sumy</t>
  </si>
  <si>
    <t>sumxy</t>
  </si>
  <si>
    <t>sumx^2y</t>
  </si>
  <si>
    <t>determ.</t>
  </si>
  <si>
    <t>const.</t>
  </si>
  <si>
    <t>const. "</t>
  </si>
  <si>
    <t>linear</t>
  </si>
  <si>
    <t>quad.</t>
  </si>
  <si>
    <t>Apr 1-2:</t>
  </si>
  <si>
    <t>Apr 3-5:</t>
  </si>
  <si>
    <t>CDD, 2007 May 3</t>
  </si>
  <si>
    <t>SHARP Pointing, 2007 Apr 1-5</t>
  </si>
  <si>
    <t>sweep/box mode only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</si>
</sst>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0"/>
    <numFmt numFmtId="167" formatCode="0.000"/>
    <numFmt numFmtId="168" formatCode="0.00E+000"/>
  </numFmts>
  <fonts count="10">
    <font>
      <sz val="10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sz val="7.5"/>
      <name val="Arial"/>
      <family val="5"/>
    </font>
    <font>
      <sz val="8.3"/>
      <name val="Arial"/>
      <family val="5"/>
    </font>
    <font>
      <b/>
      <sz val="8.3"/>
      <name val="Arial"/>
      <family val="5"/>
    </font>
    <font>
      <sz val="7.2"/>
      <name val="Arial"/>
      <family val="5"/>
    </font>
    <font>
      <sz val="7.3"/>
      <name val="Arial"/>
      <family val="5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11" fontId="0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67" fontId="0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7" fontId="2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167" fontId="0" fillId="0" borderId="0" xfId="0" applyNumberForma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NumberFormat="1" applyFont="1" applyAlignment="1">
      <alignment horizontal="left"/>
    </xf>
    <xf numFmtId="168" fontId="0" fillId="0" borderId="0" xfId="0" applyNumberFormat="1" applyAlignment="1">
      <alignment/>
    </xf>
    <xf numFmtId="168" fontId="0" fillId="0" borderId="0" xfId="0" applyAlignment="1">
      <alignment/>
    </xf>
    <xf numFmtId="1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99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MODEL!$H$23:$H$1010</c:f>
              <c:numCache/>
            </c:numRef>
          </c:xVal>
          <c:yVal>
            <c:numRef>
              <c:f>MODEL!$O$23:$O$1010</c:f>
              <c:numCache/>
            </c:numRef>
          </c:yVal>
          <c:smooth val="0"/>
        </c:ser>
        <c:axId val="36184877"/>
        <c:axId val="57228438"/>
      </c:scatterChart>
      <c:valAx>
        <c:axId val="361848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3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X_POS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3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228438"/>
        <c:crosses val="autoZero"/>
        <c:crossBetween val="midCat"/>
        <c:dispUnits/>
      </c:valAx>
      <c:valAx>
        <c:axId val="572284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3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residual FAZO (")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3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18487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99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2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2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MODEL!$B$23:$B$1010</c:f>
              <c:numCache/>
            </c:numRef>
          </c:xVal>
          <c:yVal>
            <c:numRef>
              <c:f>MODEL!$O$23:$O$1010</c:f>
              <c:numCache/>
            </c:numRef>
          </c:yVal>
          <c:smooth val="0"/>
        </c:ser>
        <c:axId val="48807575"/>
        <c:axId val="36614992"/>
      </c:scatterChart>
      <c:valAx>
        <c:axId val="488075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3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scan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3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614992"/>
        <c:crosses val="autoZero"/>
        <c:crossBetween val="midCat"/>
        <c:dispUnits/>
      </c:valAx>
      <c:valAx>
        <c:axId val="366149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3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residual FAZO (")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3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80757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99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3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3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MODEL!$C$23:$C$1010</c:f>
              <c:numCache/>
            </c:numRef>
          </c:xVal>
          <c:yVal>
            <c:numRef>
              <c:f>MODEL!$O$23:$O$1010</c:f>
              <c:numCache/>
            </c:numRef>
          </c:yVal>
          <c:smooth val="0"/>
        </c:ser>
        <c:axId val="61099473"/>
        <c:axId val="13024346"/>
      </c:scatterChart>
      <c:valAx>
        <c:axId val="610994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3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UT (hr)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3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024346"/>
        <c:crosses val="autoZero"/>
        <c:crossBetween val="midCat"/>
        <c:dispUnits/>
      </c:valAx>
      <c:valAx>
        <c:axId val="130243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3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residual FAZO (")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3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09947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99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3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3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MODEL!$C$23:$C$1010</c:f>
              <c:numCache/>
            </c:numRef>
          </c:xVal>
          <c:yVal>
            <c:numRef>
              <c:f>MODEL!$P$23:$P$1010</c:f>
              <c:numCache>
                <c:ptCount val="988"/>
                <c:pt idx="1">
                  <c:v>0.15784638369056836</c:v>
                </c:pt>
                <c:pt idx="2">
                  <c:v>-0.08467800795845903</c:v>
                </c:pt>
                <c:pt idx="3">
                  <c:v>0.1331015866883547</c:v>
                </c:pt>
                <c:pt idx="4">
                  <c:v>1.6787430586083616</c:v>
                </c:pt>
                <c:pt idx="5">
                  <c:v>0.9350188815530629</c:v>
                </c:pt>
                <c:pt idx="6">
                  <c:v>1.2912609778612136</c:v>
                </c:pt>
                <c:pt idx="7">
                  <c:v>3.955090123747496</c:v>
                </c:pt>
                <c:pt idx="8">
                  <c:v>2.931914081627255</c:v>
                </c:pt>
                <c:pt idx="9">
                  <c:v>3.2062756761532114</c:v>
                </c:pt>
                <c:pt idx="10">
                  <c:v>1.8143386343494399</c:v>
                </c:pt>
                <c:pt idx="11">
                  <c:v>4.626137652015302</c:v>
                </c:pt>
                <c:pt idx="12">
                  <c:v>3.307219183828977</c:v>
                </c:pt>
                <c:pt idx="13">
                  <c:v>1.1121947200916793</c:v>
                </c:pt>
                <c:pt idx="14">
                  <c:v>3.6272616218050047</c:v>
                </c:pt>
                <c:pt idx="15">
                  <c:v>2.543409834780988</c:v>
                </c:pt>
                <c:pt idx="16">
                  <c:v>1.466450406442661</c:v>
                </c:pt>
                <c:pt idx="17">
                  <c:v>2.2954526665514265</c:v>
                </c:pt>
                <c:pt idx="18">
                  <c:v>2.0979969265228675</c:v>
                </c:pt>
                <c:pt idx="19">
                  <c:v>2.1590336821936944</c:v>
                </c:pt>
                <c:pt idx="20">
                  <c:v>0.6039820995763705</c:v>
                </c:pt>
                <c:pt idx="21">
                  <c:v>0.6983442263959745</c:v>
                </c:pt>
                <c:pt idx="22">
                  <c:v>0.7195782147146872</c:v>
                </c:pt>
                <c:pt idx="23">
                  <c:v>0.5050204455316987</c:v>
                </c:pt>
                <c:pt idx="24">
                  <c:v>1.5081576354351967</c:v>
                </c:pt>
                <c:pt idx="25">
                  <c:v>3.6587343517158786</c:v>
                </c:pt>
                <c:pt idx="26">
                  <c:v>4.059925718723207</c:v>
                </c:pt>
                <c:pt idx="27">
                  <c:v>4.259751165846936</c:v>
                </c:pt>
                <c:pt idx="28">
                  <c:v>0.47726656328860884</c:v>
                </c:pt>
                <c:pt idx="29">
                  <c:v>0.21564950034576214</c:v>
                </c:pt>
                <c:pt idx="30">
                  <c:v>-0.5657273025030491</c:v>
                </c:pt>
                <c:pt idx="31">
                  <c:v>2.7054529190118757</c:v>
                </c:pt>
                <c:pt idx="32">
                  <c:v>-2.9525112858011653</c:v>
                </c:pt>
                <c:pt idx="33">
                  <c:v>-1.9835104156712333</c:v>
                </c:pt>
                <c:pt idx="34">
                  <c:v>-1.9846088439464609</c:v>
                </c:pt>
                <c:pt idx="35">
                  <c:v>-3.1776749533479602</c:v>
                </c:pt>
                <c:pt idx="36">
                  <c:v>-2.7115601221367314</c:v>
                </c:pt>
                <c:pt idx="37">
                  <c:v>-3.491145656771991</c:v>
                </c:pt>
                <c:pt idx="38">
                  <c:v>-2.7920696993456033</c:v>
                </c:pt>
                <c:pt idx="39">
                  <c:v>-2.102966335365025</c:v>
                </c:pt>
                <c:pt idx="40">
                  <c:v>-3.098379851982415</c:v>
                </c:pt>
                <c:pt idx="41">
                  <c:v>-2.5101175867957863</c:v>
                </c:pt>
                <c:pt idx="42">
                  <c:v>-3.3884064378125345</c:v>
                </c:pt>
                <c:pt idx="43">
                  <c:v>-2.7787486921907174</c:v>
                </c:pt>
                <c:pt idx="44">
                  <c:v>-2.7494172824305565</c:v>
                </c:pt>
                <c:pt idx="45">
                  <c:v>-2.2224141397058474</c:v>
                </c:pt>
                <c:pt idx="46">
                  <c:v>-1.383304458717845</c:v>
                </c:pt>
                <c:pt idx="47">
                  <c:v>-0.8901350440612958</c:v>
                </c:pt>
                <c:pt idx="48">
                  <c:v>1.8519397145506247</c:v>
                </c:pt>
                <c:pt idx="49">
                  <c:v>-0.5933667085095209</c:v>
                </c:pt>
                <c:pt idx="50">
                  <c:v>-0.028098946910773748</c:v>
                </c:pt>
                <c:pt idx="51">
                  <c:v>-4.184409459915017</c:v>
                </c:pt>
                <c:pt idx="52">
                  <c:v>-3.0779131643921147</c:v>
                </c:pt>
                <c:pt idx="53">
                  <c:v>-3.098250349741619</c:v>
                </c:pt>
                <c:pt idx="54">
                  <c:v>-2.4929372538234844</c:v>
                </c:pt>
                <c:pt idx="55">
                  <c:v>-3.1358160027006647</c:v>
                </c:pt>
                <c:pt idx="56">
                  <c:v>-2.067730684888218</c:v>
                </c:pt>
                <c:pt idx="57">
                  <c:v>-2.4630713840830367</c:v>
                </c:pt>
                <c:pt idx="59">
                  <c:v>-4.790551053927658</c:v>
                </c:pt>
                <c:pt idx="60">
                  <c:v>-3.1564786737476</c:v>
                </c:pt>
                <c:pt idx="61">
                  <c:v>-2.80610966949574</c:v>
                </c:pt>
                <c:pt idx="62">
                  <c:v>-2.553512571687506</c:v>
                </c:pt>
                <c:pt idx="63">
                  <c:v>-2.905759205880173</c:v>
                </c:pt>
                <c:pt idx="64">
                  <c:v>-3.648247641274935</c:v>
                </c:pt>
                <c:pt idx="65">
                  <c:v>-2.4859827823070617</c:v>
                </c:pt>
                <c:pt idx="66">
                  <c:v>-2.415104642643655</c:v>
                </c:pt>
                <c:pt idx="67">
                  <c:v>-3.278071803495351</c:v>
                </c:pt>
                <c:pt idx="68">
                  <c:v>-4.778220408397189</c:v>
                </c:pt>
                <c:pt idx="69">
                  <c:v>-6.779286711109535</c:v>
                </c:pt>
                <c:pt idx="70">
                  <c:v>-3.469172330136061</c:v>
                </c:pt>
                <c:pt idx="71">
                  <c:v>-0.7109173679559149</c:v>
                </c:pt>
                <c:pt idx="72">
                  <c:v>4.760405155594313</c:v>
                </c:pt>
                <c:pt idx="73">
                  <c:v>2.5647497991483306</c:v>
                </c:pt>
                <c:pt idx="74">
                  <c:v>4.238445680831873</c:v>
                </c:pt>
                <c:pt idx="75">
                  <c:v>3.249298826703111</c:v>
                </c:pt>
                <c:pt idx="76">
                  <c:v>1.9659953027024102</c:v>
                </c:pt>
                <c:pt idx="77">
                  <c:v>2.5446969767614007</c:v>
                </c:pt>
                <c:pt idx="78">
                  <c:v>2.2336219619557767</c:v>
                </c:pt>
                <c:pt idx="79">
                  <c:v>1.9177493835337884</c:v>
                </c:pt>
                <c:pt idx="80">
                  <c:v>2.124842021639637</c:v>
                </c:pt>
                <c:pt idx="81">
                  <c:v>1.909081283264598</c:v>
                </c:pt>
                <c:pt idx="82">
                  <c:v>3.1106529613896754</c:v>
                </c:pt>
                <c:pt idx="83">
                  <c:v>1.89688218751661</c:v>
                </c:pt>
                <c:pt idx="84">
                  <c:v>2.389722931056042</c:v>
                </c:pt>
                <c:pt idx="85">
                  <c:v>1.578425786492943</c:v>
                </c:pt>
                <c:pt idx="86">
                  <c:v>1.3764459882615796</c:v>
                </c:pt>
                <c:pt idx="87">
                  <c:v>2.474010296477914</c:v>
                </c:pt>
                <c:pt idx="88">
                  <c:v>1.4838012088388552</c:v>
                </c:pt>
                <c:pt idx="89">
                  <c:v>1.7086869427313047</c:v>
                </c:pt>
                <c:pt idx="90">
                  <c:v>2.5650245111614254</c:v>
                </c:pt>
                <c:pt idx="91">
                  <c:v>2.766962286040936</c:v>
                </c:pt>
                <c:pt idx="92">
                  <c:v>2.8239645892293055</c:v>
                </c:pt>
                <c:pt idx="93">
                  <c:v>3.256012589964911</c:v>
                </c:pt>
                <c:pt idx="94">
                  <c:v>3.4942104370907714</c:v>
                </c:pt>
                <c:pt idx="95">
                  <c:v>1.9410715024043697</c:v>
                </c:pt>
                <c:pt idx="96">
                  <c:v>2.1893433223580274</c:v>
                </c:pt>
                <c:pt idx="97">
                  <c:v>2.3873474378867314</c:v>
                </c:pt>
                <c:pt idx="98">
                  <c:v>0.4213351777189871</c:v>
                </c:pt>
                <c:pt idx="99">
                  <c:v>1.6289495094378594</c:v>
                </c:pt>
                <c:pt idx="100">
                  <c:v>-1.8529827832259258</c:v>
                </c:pt>
                <c:pt idx="101">
                  <c:v>-1.3610915192199116</c:v>
                </c:pt>
                <c:pt idx="102">
                  <c:v>-1.559151887852039</c:v>
                </c:pt>
                <c:pt idx="103">
                  <c:v>-0.9582386360718687</c:v>
                </c:pt>
                <c:pt idx="104">
                  <c:v>-2.3609059223705913</c:v>
                </c:pt>
                <c:pt idx="105">
                  <c:v>-2.0631534878417597</c:v>
                </c:pt>
                <c:pt idx="106">
                  <c:v>-1.1855918551095783</c:v>
                </c:pt>
                <c:pt idx="107">
                  <c:v>-2.7140778018537475</c:v>
                </c:pt>
                <c:pt idx="108">
                  <c:v>-1.6333067319681618</c:v>
                </c:pt>
                <c:pt idx="109">
                  <c:v>1.8819778880480698</c:v>
                </c:pt>
                <c:pt idx="110">
                  <c:v>-0.8846515563015487</c:v>
                </c:pt>
                <c:pt idx="111">
                  <c:v>0.8418370169509757</c:v>
                </c:pt>
                <c:pt idx="112">
                  <c:v>2.599983646175545</c:v>
                </c:pt>
                <c:pt idx="113">
                  <c:v>0.17258896954692204</c:v>
                </c:pt>
                <c:pt idx="114">
                  <c:v>1.506878648191062</c:v>
                </c:pt>
                <c:pt idx="115">
                  <c:v>0.7709072822012644</c:v>
                </c:pt>
                <c:pt idx="116">
                  <c:v>3.3576251768220686</c:v>
                </c:pt>
                <c:pt idx="117">
                  <c:v>0.8247342665149091</c:v>
                </c:pt>
                <c:pt idx="118">
                  <c:v>1.386136927020459</c:v>
                </c:pt>
                <c:pt idx="119">
                  <c:v>-1.2337628699829821</c:v>
                </c:pt>
                <c:pt idx="120">
                  <c:v>0.15322901176659798</c:v>
                </c:pt>
                <c:pt idx="121">
                  <c:v>-0.26539096119913097</c:v>
                </c:pt>
                <c:pt idx="122">
                  <c:v>0.8002190646929961</c:v>
                </c:pt>
                <c:pt idx="123">
                  <c:v>-0.23183180241387902</c:v>
                </c:pt>
                <c:pt idx="124">
                  <c:v>0.4452044058996023</c:v>
                </c:pt>
                <c:pt idx="125">
                  <c:v>-0.37808804704751253</c:v>
                </c:pt>
                <c:pt idx="126">
                  <c:v>0.4237815852465303</c:v>
                </c:pt>
                <c:pt idx="127">
                  <c:v>-0.08467094494363891</c:v>
                </c:pt>
                <c:pt idx="128">
                  <c:v>-0.700508579838683</c:v>
                </c:pt>
                <c:pt idx="129">
                  <c:v>0.8834034546443803</c:v>
                </c:pt>
                <c:pt idx="130">
                  <c:v>-0.9845687877878362</c:v>
                </c:pt>
                <c:pt idx="131">
                  <c:v>-1.3001291511817357</c:v>
                </c:pt>
                <c:pt idx="132">
                  <c:v>0.25737309519138307</c:v>
                </c:pt>
                <c:pt idx="133">
                  <c:v>-0.26878957413724436</c:v>
                </c:pt>
                <c:pt idx="134">
                  <c:v>-0.5558371850344201</c:v>
                </c:pt>
                <c:pt idx="135">
                  <c:v>-2.54572238793736</c:v>
                </c:pt>
                <c:pt idx="136">
                  <c:v>-1.630064774009611</c:v>
                </c:pt>
                <c:pt idx="137">
                  <c:v>-2.5173231157475016</c:v>
                </c:pt>
                <c:pt idx="138">
                  <c:v>0.0863964616225843</c:v>
                </c:pt>
                <c:pt idx="139">
                  <c:v>1.3303875865597519</c:v>
                </c:pt>
                <c:pt idx="140">
                  <c:v>2.154843182524303</c:v>
                </c:pt>
                <c:pt idx="141">
                  <c:v>1.0672138486641956</c:v>
                </c:pt>
                <c:pt idx="142">
                  <c:v>0.8217893706279824</c:v>
                </c:pt>
                <c:pt idx="143">
                  <c:v>-0.44704641439754766</c:v>
                </c:pt>
                <c:pt idx="144">
                  <c:v>-0.19077679789076285</c:v>
                </c:pt>
                <c:pt idx="145">
                  <c:v>0.2545645307119315</c:v>
                </c:pt>
                <c:pt idx="146">
                  <c:v>0.5656842854696293</c:v>
                </c:pt>
                <c:pt idx="147">
                  <c:v>-0.10843657045545285</c:v>
                </c:pt>
                <c:pt idx="148">
                  <c:v>1.0842571702808073</c:v>
                </c:pt>
                <c:pt idx="149">
                  <c:v>-0.025501642115301593</c:v>
                </c:pt>
                <c:pt idx="150">
                  <c:v>1.0796973757594515</c:v>
                </c:pt>
                <c:pt idx="151">
                  <c:v>0.2845016918209353</c:v>
                </c:pt>
                <c:pt idx="152">
                  <c:v>-0.10962575874292213</c:v>
                </c:pt>
                <c:pt idx="153">
                  <c:v>0.6032826398603817</c:v>
                </c:pt>
                <c:pt idx="154">
                  <c:v>-0.3914102252411027</c:v>
                </c:pt>
                <c:pt idx="155">
                  <c:v>1.3219092369301393</c:v>
                </c:pt>
                <c:pt idx="156">
                  <c:v>0.023052609222986575</c:v>
                </c:pt>
                <c:pt idx="157">
                  <c:v>-0.6715228743594963</c:v>
                </c:pt>
                <c:pt idx="158">
                  <c:v>-0.7208204944733296</c:v>
                </c:pt>
                <c:pt idx="159">
                  <c:v>-0.9573783973397241</c:v>
                </c:pt>
                <c:pt idx="160">
                  <c:v>0.9987807104202489</c:v>
                </c:pt>
                <c:pt idx="161">
                  <c:v>1.952630834028568</c:v>
                </c:pt>
                <c:pt idx="162">
                  <c:v>0.9852616010066413</c:v>
                </c:pt>
                <c:pt idx="163">
                  <c:v>-0.8909732587797521</c:v>
                </c:pt>
                <c:pt idx="164">
                  <c:v>0.17549866483804522</c:v>
                </c:pt>
                <c:pt idx="165">
                  <c:v>0.9231439676117219</c:v>
                </c:pt>
                <c:pt idx="166">
                  <c:v>1.4653465300599464</c:v>
                </c:pt>
                <c:pt idx="167">
                  <c:v>0.5172377741363761</c:v>
                </c:pt>
                <c:pt idx="168">
                  <c:v>0.20724450708551956</c:v>
                </c:pt>
                <c:pt idx="169">
                  <c:v>-1.5745880166340953</c:v>
                </c:pt>
                <c:pt idx="170">
                  <c:v>0.812458725163836</c:v>
                </c:pt>
                <c:pt idx="171">
                  <c:v>-3.718479998608572</c:v>
                </c:pt>
                <c:pt idx="172">
                  <c:v>-3.3046024078965957</c:v>
                </c:pt>
                <c:pt idx="173">
                  <c:v>-2.807737534454688</c:v>
                </c:pt>
                <c:pt idx="174">
                  <c:v>-3.204544263048959</c:v>
                </c:pt>
                <c:pt idx="175">
                  <c:v>-0.4695207323635344</c:v>
                </c:pt>
                <c:pt idx="176">
                  <c:v>-0.335430020210012</c:v>
                </c:pt>
                <c:pt idx="177">
                  <c:v>-1.2196343818879</c:v>
                </c:pt>
                <c:pt idx="178">
                  <c:v>1.564191736059101</c:v>
                </c:pt>
                <c:pt idx="179">
                  <c:v>3.024264823102456</c:v>
                </c:pt>
                <c:pt idx="180">
                  <c:v>2.101306828497954</c:v>
                </c:pt>
                <c:pt idx="181">
                  <c:v>3.761777860463482</c:v>
                </c:pt>
                <c:pt idx="182">
                  <c:v>-1.196032219134608</c:v>
                </c:pt>
                <c:pt idx="183">
                  <c:v>-0.554564704955169</c:v>
                </c:pt>
                <c:pt idx="184">
                  <c:v>-1.497182208533843</c:v>
                </c:pt>
                <c:pt idx="185">
                  <c:v>-1.7004948313891788</c:v>
                </c:pt>
                <c:pt idx="186">
                  <c:v>0.24110522329505102</c:v>
                </c:pt>
                <c:pt idx="187">
                  <c:v>-1.5910034276711258</c:v>
                </c:pt>
                <c:pt idx="188">
                  <c:v>-1.4510442772619996</c:v>
                </c:pt>
                <c:pt idx="189">
                  <c:v>0.3724261324209124</c:v>
                </c:pt>
                <c:pt idx="190">
                  <c:v>-0.6321459313821265</c:v>
                </c:pt>
                <c:pt idx="191">
                  <c:v>-0.33040321920186955</c:v>
                </c:pt>
                <c:pt idx="192">
                  <c:v>-0.42780817314682906</c:v>
                </c:pt>
                <c:pt idx="193">
                  <c:v>-2.035251178282664</c:v>
                </c:pt>
                <c:pt idx="194">
                  <c:v>-1.2557525008400887</c:v>
                </c:pt>
                <c:pt idx="195">
                  <c:v>-1.9898584531616734</c:v>
                </c:pt>
                <c:pt idx="196">
                  <c:v>-0.704326661537209</c:v>
                </c:pt>
                <c:pt idx="197">
                  <c:v>-2.0272877975627495</c:v>
                </c:pt>
                <c:pt idx="198">
                  <c:v>-1.2481345367237395</c:v>
                </c:pt>
                <c:pt idx="199">
                  <c:v>-1.6298301645733773</c:v>
                </c:pt>
                <c:pt idx="200">
                  <c:v>-2.60455735184658</c:v>
                </c:pt>
                <c:pt idx="201">
                  <c:v>-1.2881905068545052</c:v>
                </c:pt>
                <c:pt idx="202">
                  <c:v>-2.3718223089910992</c:v>
                </c:pt>
                <c:pt idx="203">
                  <c:v>-1.158946705521231</c:v>
                </c:pt>
                <c:pt idx="204">
                  <c:v>-1.1314765858810176</c:v>
                </c:pt>
                <c:pt idx="205">
                  <c:v>0.11321194314488991</c:v>
                </c:pt>
                <c:pt idx="206">
                  <c:v>2.030572839210123</c:v>
                </c:pt>
                <c:pt idx="207">
                  <c:v>-0.6386683672648985</c:v>
                </c:pt>
                <c:pt idx="208">
                  <c:v>2.546530252852378</c:v>
                </c:pt>
                <c:pt idx="209">
                  <c:v>-0.2642207704880377</c:v>
                </c:pt>
                <c:pt idx="210">
                  <c:v>0.41181749442772286</c:v>
                </c:pt>
                <c:pt idx="211">
                  <c:v>-2.1618987868674537</c:v>
                </c:pt>
                <c:pt idx="212">
                  <c:v>-1.059729575162038</c:v>
                </c:pt>
                <c:pt idx="213">
                  <c:v>-1.609919177467873</c:v>
                </c:pt>
                <c:pt idx="214">
                  <c:v>0.49051053486243745</c:v>
                </c:pt>
                <c:pt idx="215">
                  <c:v>-2.6129684172586707</c:v>
                </c:pt>
                <c:pt idx="216">
                  <c:v>-1.4101397346503006</c:v>
                </c:pt>
                <c:pt idx="217">
                  <c:v>-0.9349514917931714</c:v>
                </c:pt>
                <c:pt idx="218">
                  <c:v>-0.32258163057289835</c:v>
                </c:pt>
                <c:pt idx="219">
                  <c:v>-0.9921896951411355</c:v>
                </c:pt>
                <c:pt idx="220">
                  <c:v>0.9292076910408582</c:v>
                </c:pt>
                <c:pt idx="221">
                  <c:v>2.5686020212722553</c:v>
                </c:pt>
                <c:pt idx="222">
                  <c:v>3.3936665552185588</c:v>
                </c:pt>
                <c:pt idx="223">
                  <c:v>2.3375737819472704</c:v>
                </c:pt>
                <c:pt idx="224">
                  <c:v>3.8629475137877023</c:v>
                </c:pt>
                <c:pt idx="225">
                  <c:v>2.412756111429104</c:v>
                </c:pt>
                <c:pt idx="226">
                  <c:v>1.9475707192065954</c:v>
                </c:pt>
              </c:numCache>
            </c:numRef>
          </c:yVal>
          <c:smooth val="0"/>
        </c:ser>
        <c:axId val="50110251"/>
        <c:axId val="48339076"/>
      </c:scatterChart>
      <c:valAx>
        <c:axId val="501102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3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UT (hr)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3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339076"/>
        <c:crosses val="autoZero"/>
        <c:crossBetween val="midCat"/>
        <c:dispUnits/>
      </c:valAx>
      <c:valAx>
        <c:axId val="483390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3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residual FZAO (")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3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11025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99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2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2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MODEL!$K$23:$K$1010</c:f>
              <c:numCache/>
            </c:numRef>
          </c:xVal>
          <c:yVal>
            <c:numRef>
              <c:f>MODEL!$P$23:$P$1010</c:f>
              <c:numCache>
                <c:ptCount val="988"/>
                <c:pt idx="1">
                  <c:v>0.15784638369056836</c:v>
                </c:pt>
                <c:pt idx="2">
                  <c:v>-0.08467800795845903</c:v>
                </c:pt>
                <c:pt idx="3">
                  <c:v>0.1331015866883547</c:v>
                </c:pt>
                <c:pt idx="4">
                  <c:v>1.6787430586083616</c:v>
                </c:pt>
                <c:pt idx="5">
                  <c:v>0.9350188815530629</c:v>
                </c:pt>
                <c:pt idx="6">
                  <c:v>1.2912609778612136</c:v>
                </c:pt>
                <c:pt idx="7">
                  <c:v>3.955090123747496</c:v>
                </c:pt>
                <c:pt idx="8">
                  <c:v>2.931914081627255</c:v>
                </c:pt>
                <c:pt idx="9">
                  <c:v>3.2062756761532114</c:v>
                </c:pt>
                <c:pt idx="10">
                  <c:v>1.8143386343494399</c:v>
                </c:pt>
                <c:pt idx="11">
                  <c:v>4.626137652015302</c:v>
                </c:pt>
                <c:pt idx="12">
                  <c:v>3.307219183828977</c:v>
                </c:pt>
                <c:pt idx="13">
                  <c:v>1.1121947200916793</c:v>
                </c:pt>
                <c:pt idx="14">
                  <c:v>3.6272616218050047</c:v>
                </c:pt>
                <c:pt idx="15">
                  <c:v>2.543409834780988</c:v>
                </c:pt>
                <c:pt idx="16">
                  <c:v>1.466450406442661</c:v>
                </c:pt>
                <c:pt idx="17">
                  <c:v>2.2954526665514265</c:v>
                </c:pt>
                <c:pt idx="18">
                  <c:v>2.0979969265228675</c:v>
                </c:pt>
                <c:pt idx="19">
                  <c:v>2.1590336821936944</c:v>
                </c:pt>
                <c:pt idx="20">
                  <c:v>0.6039820995763705</c:v>
                </c:pt>
                <c:pt idx="21">
                  <c:v>0.6983442263959745</c:v>
                </c:pt>
                <c:pt idx="22">
                  <c:v>0.7195782147146872</c:v>
                </c:pt>
                <c:pt idx="23">
                  <c:v>0.5050204455316987</c:v>
                </c:pt>
                <c:pt idx="24">
                  <c:v>1.5081576354351967</c:v>
                </c:pt>
                <c:pt idx="25">
                  <c:v>3.6587343517158786</c:v>
                </c:pt>
                <c:pt idx="26">
                  <c:v>4.059925718723207</c:v>
                </c:pt>
                <c:pt idx="27">
                  <c:v>4.259751165846936</c:v>
                </c:pt>
                <c:pt idx="28">
                  <c:v>0.47726656328860884</c:v>
                </c:pt>
                <c:pt idx="29">
                  <c:v>0.21564950034576214</c:v>
                </c:pt>
                <c:pt idx="30">
                  <c:v>-0.5657273025030491</c:v>
                </c:pt>
                <c:pt idx="31">
                  <c:v>2.7054529190118757</c:v>
                </c:pt>
                <c:pt idx="32">
                  <c:v>-2.9525112858011653</c:v>
                </c:pt>
                <c:pt idx="33">
                  <c:v>-1.9835104156712333</c:v>
                </c:pt>
                <c:pt idx="34">
                  <c:v>-1.9846088439464609</c:v>
                </c:pt>
                <c:pt idx="35">
                  <c:v>-3.1776749533479602</c:v>
                </c:pt>
                <c:pt idx="36">
                  <c:v>-2.7115601221367314</c:v>
                </c:pt>
                <c:pt idx="37">
                  <c:v>-3.491145656771991</c:v>
                </c:pt>
                <c:pt idx="38">
                  <c:v>-2.7920696993456033</c:v>
                </c:pt>
                <c:pt idx="39">
                  <c:v>-2.102966335365025</c:v>
                </c:pt>
                <c:pt idx="40">
                  <c:v>-3.098379851982415</c:v>
                </c:pt>
                <c:pt idx="41">
                  <c:v>-2.5101175867957863</c:v>
                </c:pt>
                <c:pt idx="42">
                  <c:v>-3.3884064378125345</c:v>
                </c:pt>
                <c:pt idx="43">
                  <c:v>-2.7787486921907174</c:v>
                </c:pt>
                <c:pt idx="44">
                  <c:v>-2.7494172824305565</c:v>
                </c:pt>
                <c:pt idx="45">
                  <c:v>-2.2224141397058474</c:v>
                </c:pt>
                <c:pt idx="46">
                  <c:v>-1.383304458717845</c:v>
                </c:pt>
                <c:pt idx="47">
                  <c:v>-0.8901350440612958</c:v>
                </c:pt>
                <c:pt idx="48">
                  <c:v>1.8519397145506247</c:v>
                </c:pt>
                <c:pt idx="49">
                  <c:v>-0.5933667085095209</c:v>
                </c:pt>
                <c:pt idx="50">
                  <c:v>-0.028098946910773748</c:v>
                </c:pt>
                <c:pt idx="51">
                  <c:v>-4.184409459915017</c:v>
                </c:pt>
                <c:pt idx="52">
                  <c:v>-3.0779131643921147</c:v>
                </c:pt>
                <c:pt idx="53">
                  <c:v>-3.098250349741619</c:v>
                </c:pt>
                <c:pt idx="54">
                  <c:v>-2.4929372538234844</c:v>
                </c:pt>
                <c:pt idx="55">
                  <c:v>-3.1358160027006647</c:v>
                </c:pt>
                <c:pt idx="56">
                  <c:v>-2.067730684888218</c:v>
                </c:pt>
                <c:pt idx="57">
                  <c:v>-2.4630713840830367</c:v>
                </c:pt>
                <c:pt idx="59">
                  <c:v>-4.790551053927658</c:v>
                </c:pt>
                <c:pt idx="60">
                  <c:v>-3.1564786737476</c:v>
                </c:pt>
                <c:pt idx="61">
                  <c:v>-2.80610966949574</c:v>
                </c:pt>
                <c:pt idx="62">
                  <c:v>-2.553512571687506</c:v>
                </c:pt>
                <c:pt idx="63">
                  <c:v>-2.905759205880173</c:v>
                </c:pt>
                <c:pt idx="64">
                  <c:v>-3.648247641274935</c:v>
                </c:pt>
                <c:pt idx="65">
                  <c:v>-2.4859827823070617</c:v>
                </c:pt>
                <c:pt idx="66">
                  <c:v>-2.415104642643655</c:v>
                </c:pt>
                <c:pt idx="67">
                  <c:v>-3.278071803495351</c:v>
                </c:pt>
                <c:pt idx="68">
                  <c:v>-4.778220408397189</c:v>
                </c:pt>
                <c:pt idx="69">
                  <c:v>-6.779286711109535</c:v>
                </c:pt>
                <c:pt idx="70">
                  <c:v>-3.469172330136061</c:v>
                </c:pt>
                <c:pt idx="71">
                  <c:v>-0.7109173679559149</c:v>
                </c:pt>
                <c:pt idx="72">
                  <c:v>4.760405155594313</c:v>
                </c:pt>
                <c:pt idx="73">
                  <c:v>2.5647497991483306</c:v>
                </c:pt>
                <c:pt idx="74">
                  <c:v>4.238445680831873</c:v>
                </c:pt>
                <c:pt idx="75">
                  <c:v>3.249298826703111</c:v>
                </c:pt>
                <c:pt idx="76">
                  <c:v>1.9659953027024102</c:v>
                </c:pt>
                <c:pt idx="77">
                  <c:v>2.5446969767614007</c:v>
                </c:pt>
                <c:pt idx="78">
                  <c:v>2.2336219619557767</c:v>
                </c:pt>
                <c:pt idx="79">
                  <c:v>1.9177493835337884</c:v>
                </c:pt>
                <c:pt idx="80">
                  <c:v>2.124842021639637</c:v>
                </c:pt>
                <c:pt idx="81">
                  <c:v>1.909081283264598</c:v>
                </c:pt>
                <c:pt idx="82">
                  <c:v>3.1106529613896754</c:v>
                </c:pt>
                <c:pt idx="83">
                  <c:v>1.89688218751661</c:v>
                </c:pt>
                <c:pt idx="84">
                  <c:v>2.389722931056042</c:v>
                </c:pt>
                <c:pt idx="85">
                  <c:v>1.578425786492943</c:v>
                </c:pt>
                <c:pt idx="86">
                  <c:v>1.3764459882615796</c:v>
                </c:pt>
                <c:pt idx="87">
                  <c:v>2.474010296477914</c:v>
                </c:pt>
                <c:pt idx="88">
                  <c:v>1.4838012088388552</c:v>
                </c:pt>
                <c:pt idx="89">
                  <c:v>1.7086869427313047</c:v>
                </c:pt>
                <c:pt idx="90">
                  <c:v>2.5650245111614254</c:v>
                </c:pt>
                <c:pt idx="91">
                  <c:v>2.766962286040936</c:v>
                </c:pt>
                <c:pt idx="92">
                  <c:v>2.8239645892293055</c:v>
                </c:pt>
                <c:pt idx="93">
                  <c:v>3.256012589964911</c:v>
                </c:pt>
                <c:pt idx="94">
                  <c:v>3.4942104370907714</c:v>
                </c:pt>
                <c:pt idx="95">
                  <c:v>1.9410715024043697</c:v>
                </c:pt>
                <c:pt idx="96">
                  <c:v>2.1893433223580274</c:v>
                </c:pt>
                <c:pt idx="97">
                  <c:v>2.3873474378867314</c:v>
                </c:pt>
                <c:pt idx="98">
                  <c:v>0.4213351777189871</c:v>
                </c:pt>
                <c:pt idx="99">
                  <c:v>1.6289495094378594</c:v>
                </c:pt>
                <c:pt idx="100">
                  <c:v>-1.8529827832259258</c:v>
                </c:pt>
                <c:pt idx="101">
                  <c:v>-1.3610915192199116</c:v>
                </c:pt>
                <c:pt idx="102">
                  <c:v>-1.559151887852039</c:v>
                </c:pt>
                <c:pt idx="103">
                  <c:v>-0.9582386360718687</c:v>
                </c:pt>
                <c:pt idx="104">
                  <c:v>-2.3609059223705913</c:v>
                </c:pt>
                <c:pt idx="105">
                  <c:v>-2.0631534878417597</c:v>
                </c:pt>
                <c:pt idx="106">
                  <c:v>-1.1855918551095783</c:v>
                </c:pt>
                <c:pt idx="107">
                  <c:v>-2.7140778018537475</c:v>
                </c:pt>
                <c:pt idx="108">
                  <c:v>-1.6333067319681618</c:v>
                </c:pt>
                <c:pt idx="109">
                  <c:v>1.8819778880480698</c:v>
                </c:pt>
                <c:pt idx="110">
                  <c:v>-0.8846515563015487</c:v>
                </c:pt>
                <c:pt idx="111">
                  <c:v>0.8418370169509757</c:v>
                </c:pt>
                <c:pt idx="112">
                  <c:v>2.599983646175545</c:v>
                </c:pt>
                <c:pt idx="113">
                  <c:v>0.17258896954692204</c:v>
                </c:pt>
                <c:pt idx="114">
                  <c:v>1.506878648191062</c:v>
                </c:pt>
                <c:pt idx="115">
                  <c:v>0.7709072822012644</c:v>
                </c:pt>
                <c:pt idx="116">
                  <c:v>3.3576251768220686</c:v>
                </c:pt>
                <c:pt idx="117">
                  <c:v>0.8247342665149091</c:v>
                </c:pt>
                <c:pt idx="118">
                  <c:v>1.386136927020459</c:v>
                </c:pt>
                <c:pt idx="119">
                  <c:v>-1.2337628699829821</c:v>
                </c:pt>
                <c:pt idx="120">
                  <c:v>0.15322901176659798</c:v>
                </c:pt>
                <c:pt idx="121">
                  <c:v>-0.26539096119913097</c:v>
                </c:pt>
                <c:pt idx="122">
                  <c:v>0.8002190646929961</c:v>
                </c:pt>
                <c:pt idx="123">
                  <c:v>-0.23183180241387902</c:v>
                </c:pt>
                <c:pt idx="124">
                  <c:v>0.4452044058996023</c:v>
                </c:pt>
                <c:pt idx="125">
                  <c:v>-0.37808804704751253</c:v>
                </c:pt>
                <c:pt idx="126">
                  <c:v>0.4237815852465303</c:v>
                </c:pt>
                <c:pt idx="127">
                  <c:v>-0.08467094494363891</c:v>
                </c:pt>
                <c:pt idx="128">
                  <c:v>-0.700508579838683</c:v>
                </c:pt>
                <c:pt idx="129">
                  <c:v>0.8834034546443803</c:v>
                </c:pt>
                <c:pt idx="130">
                  <c:v>-0.9845687877878362</c:v>
                </c:pt>
                <c:pt idx="131">
                  <c:v>-1.3001291511817357</c:v>
                </c:pt>
                <c:pt idx="132">
                  <c:v>0.25737309519138307</c:v>
                </c:pt>
                <c:pt idx="133">
                  <c:v>-0.26878957413724436</c:v>
                </c:pt>
                <c:pt idx="134">
                  <c:v>-0.5558371850344201</c:v>
                </c:pt>
                <c:pt idx="135">
                  <c:v>-2.54572238793736</c:v>
                </c:pt>
                <c:pt idx="136">
                  <c:v>-1.630064774009611</c:v>
                </c:pt>
                <c:pt idx="137">
                  <c:v>-2.5173231157475016</c:v>
                </c:pt>
                <c:pt idx="138">
                  <c:v>0.0863964616225843</c:v>
                </c:pt>
                <c:pt idx="139">
                  <c:v>1.3303875865597519</c:v>
                </c:pt>
                <c:pt idx="140">
                  <c:v>2.154843182524303</c:v>
                </c:pt>
                <c:pt idx="141">
                  <c:v>1.0672138486641956</c:v>
                </c:pt>
                <c:pt idx="142">
                  <c:v>0.8217893706279824</c:v>
                </c:pt>
                <c:pt idx="143">
                  <c:v>-0.44704641439754766</c:v>
                </c:pt>
                <c:pt idx="144">
                  <c:v>-0.19077679789076285</c:v>
                </c:pt>
                <c:pt idx="145">
                  <c:v>0.2545645307119315</c:v>
                </c:pt>
                <c:pt idx="146">
                  <c:v>0.5656842854696293</c:v>
                </c:pt>
                <c:pt idx="147">
                  <c:v>-0.10843657045545285</c:v>
                </c:pt>
                <c:pt idx="148">
                  <c:v>1.0842571702808073</c:v>
                </c:pt>
                <c:pt idx="149">
                  <c:v>-0.025501642115301593</c:v>
                </c:pt>
                <c:pt idx="150">
                  <c:v>1.0796973757594515</c:v>
                </c:pt>
                <c:pt idx="151">
                  <c:v>0.2845016918209353</c:v>
                </c:pt>
                <c:pt idx="152">
                  <c:v>-0.10962575874292213</c:v>
                </c:pt>
                <c:pt idx="153">
                  <c:v>0.6032826398603817</c:v>
                </c:pt>
                <c:pt idx="154">
                  <c:v>-0.3914102252411027</c:v>
                </c:pt>
                <c:pt idx="155">
                  <c:v>1.3219092369301393</c:v>
                </c:pt>
                <c:pt idx="156">
                  <c:v>0.023052609222986575</c:v>
                </c:pt>
                <c:pt idx="157">
                  <c:v>-0.6715228743594963</c:v>
                </c:pt>
                <c:pt idx="158">
                  <c:v>-0.7208204944733296</c:v>
                </c:pt>
                <c:pt idx="159">
                  <c:v>-0.9573783973397241</c:v>
                </c:pt>
                <c:pt idx="160">
                  <c:v>0.9987807104202489</c:v>
                </c:pt>
                <c:pt idx="161">
                  <c:v>1.952630834028568</c:v>
                </c:pt>
                <c:pt idx="162">
                  <c:v>0.9852616010066413</c:v>
                </c:pt>
                <c:pt idx="163">
                  <c:v>-0.8909732587797521</c:v>
                </c:pt>
                <c:pt idx="164">
                  <c:v>0.17549866483804522</c:v>
                </c:pt>
                <c:pt idx="165">
                  <c:v>0.9231439676117219</c:v>
                </c:pt>
                <c:pt idx="166">
                  <c:v>1.4653465300599464</c:v>
                </c:pt>
                <c:pt idx="167">
                  <c:v>0.5172377741363761</c:v>
                </c:pt>
                <c:pt idx="168">
                  <c:v>0.20724450708551956</c:v>
                </c:pt>
                <c:pt idx="169">
                  <c:v>-1.5745880166340953</c:v>
                </c:pt>
                <c:pt idx="170">
                  <c:v>0.812458725163836</c:v>
                </c:pt>
                <c:pt idx="171">
                  <c:v>-3.718479998608572</c:v>
                </c:pt>
                <c:pt idx="172">
                  <c:v>-3.3046024078965957</c:v>
                </c:pt>
                <c:pt idx="173">
                  <c:v>-2.807737534454688</c:v>
                </c:pt>
                <c:pt idx="174">
                  <c:v>-3.204544263048959</c:v>
                </c:pt>
                <c:pt idx="175">
                  <c:v>-0.4695207323635344</c:v>
                </c:pt>
                <c:pt idx="176">
                  <c:v>-0.335430020210012</c:v>
                </c:pt>
                <c:pt idx="177">
                  <c:v>-1.2196343818879</c:v>
                </c:pt>
                <c:pt idx="178">
                  <c:v>1.564191736059101</c:v>
                </c:pt>
                <c:pt idx="179">
                  <c:v>3.024264823102456</c:v>
                </c:pt>
                <c:pt idx="180">
                  <c:v>2.101306828497954</c:v>
                </c:pt>
                <c:pt idx="181">
                  <c:v>3.761777860463482</c:v>
                </c:pt>
                <c:pt idx="182">
                  <c:v>-1.196032219134608</c:v>
                </c:pt>
                <c:pt idx="183">
                  <c:v>-0.554564704955169</c:v>
                </c:pt>
                <c:pt idx="184">
                  <c:v>-1.497182208533843</c:v>
                </c:pt>
                <c:pt idx="185">
                  <c:v>-1.7004948313891788</c:v>
                </c:pt>
                <c:pt idx="186">
                  <c:v>0.24110522329505102</c:v>
                </c:pt>
                <c:pt idx="187">
                  <c:v>-1.5910034276711258</c:v>
                </c:pt>
                <c:pt idx="188">
                  <c:v>-1.4510442772619996</c:v>
                </c:pt>
                <c:pt idx="189">
                  <c:v>0.3724261324209124</c:v>
                </c:pt>
                <c:pt idx="190">
                  <c:v>-0.6321459313821265</c:v>
                </c:pt>
                <c:pt idx="191">
                  <c:v>-0.33040321920186955</c:v>
                </c:pt>
                <c:pt idx="192">
                  <c:v>-0.42780817314682906</c:v>
                </c:pt>
                <c:pt idx="193">
                  <c:v>-2.035251178282664</c:v>
                </c:pt>
                <c:pt idx="194">
                  <c:v>-1.2557525008400887</c:v>
                </c:pt>
                <c:pt idx="195">
                  <c:v>-1.9898584531616734</c:v>
                </c:pt>
                <c:pt idx="196">
                  <c:v>-0.704326661537209</c:v>
                </c:pt>
                <c:pt idx="197">
                  <c:v>-2.0272877975627495</c:v>
                </c:pt>
                <c:pt idx="198">
                  <c:v>-1.2481345367237395</c:v>
                </c:pt>
                <c:pt idx="199">
                  <c:v>-1.6298301645733773</c:v>
                </c:pt>
                <c:pt idx="200">
                  <c:v>-2.60455735184658</c:v>
                </c:pt>
                <c:pt idx="201">
                  <c:v>-1.2881905068545052</c:v>
                </c:pt>
                <c:pt idx="202">
                  <c:v>-2.3718223089910992</c:v>
                </c:pt>
                <c:pt idx="203">
                  <c:v>-1.158946705521231</c:v>
                </c:pt>
                <c:pt idx="204">
                  <c:v>-1.1314765858810176</c:v>
                </c:pt>
                <c:pt idx="205">
                  <c:v>0.11321194314488991</c:v>
                </c:pt>
                <c:pt idx="206">
                  <c:v>2.030572839210123</c:v>
                </c:pt>
                <c:pt idx="207">
                  <c:v>-0.6386683672648985</c:v>
                </c:pt>
                <c:pt idx="208">
                  <c:v>2.546530252852378</c:v>
                </c:pt>
                <c:pt idx="209">
                  <c:v>-0.2642207704880377</c:v>
                </c:pt>
                <c:pt idx="210">
                  <c:v>0.41181749442772286</c:v>
                </c:pt>
                <c:pt idx="211">
                  <c:v>-2.1618987868674537</c:v>
                </c:pt>
                <c:pt idx="212">
                  <c:v>-1.059729575162038</c:v>
                </c:pt>
                <c:pt idx="213">
                  <c:v>-1.609919177467873</c:v>
                </c:pt>
                <c:pt idx="214">
                  <c:v>0.49051053486243745</c:v>
                </c:pt>
                <c:pt idx="215">
                  <c:v>-2.6129684172586707</c:v>
                </c:pt>
                <c:pt idx="216">
                  <c:v>-1.4101397346503006</c:v>
                </c:pt>
                <c:pt idx="217">
                  <c:v>-0.9349514917931714</c:v>
                </c:pt>
                <c:pt idx="218">
                  <c:v>-0.32258163057289835</c:v>
                </c:pt>
                <c:pt idx="219">
                  <c:v>-0.9921896951411355</c:v>
                </c:pt>
                <c:pt idx="220">
                  <c:v>0.9292076910408582</c:v>
                </c:pt>
                <c:pt idx="221">
                  <c:v>2.5686020212722553</c:v>
                </c:pt>
                <c:pt idx="222">
                  <c:v>3.3936665552185588</c:v>
                </c:pt>
                <c:pt idx="223">
                  <c:v>2.3375737819472704</c:v>
                </c:pt>
                <c:pt idx="224">
                  <c:v>3.8629475137877023</c:v>
                </c:pt>
                <c:pt idx="225">
                  <c:v>2.412756111429104</c:v>
                </c:pt>
                <c:pt idx="226">
                  <c:v>1.9475707192065954</c:v>
                </c:pt>
              </c:numCache>
            </c:numRef>
          </c:yVal>
          <c:smooth val="0"/>
        </c:ser>
        <c:axId val="32398501"/>
        <c:axId val="23151054"/>
      </c:scatterChart>
      <c:valAx>
        <c:axId val="323985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3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3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151054"/>
        <c:crosses val="autoZero"/>
        <c:crossBetween val="midCat"/>
        <c:dispUnits/>
      </c:valAx>
      <c:valAx>
        <c:axId val="231510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3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residual FZAO (")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3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39850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99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2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2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MODEL!$L$23:$L$1010</c:f>
              <c:numCache/>
            </c:numRef>
          </c:xVal>
          <c:yVal>
            <c:numRef>
              <c:f>MODEL!$P$23:$P$1010</c:f>
              <c:numCache>
                <c:ptCount val="988"/>
                <c:pt idx="1">
                  <c:v>0.15784638369056836</c:v>
                </c:pt>
                <c:pt idx="2">
                  <c:v>-0.08467800795845903</c:v>
                </c:pt>
                <c:pt idx="3">
                  <c:v>0.1331015866883547</c:v>
                </c:pt>
                <c:pt idx="4">
                  <c:v>1.6787430586083616</c:v>
                </c:pt>
                <c:pt idx="5">
                  <c:v>0.9350188815530629</c:v>
                </c:pt>
                <c:pt idx="6">
                  <c:v>1.2912609778612136</c:v>
                </c:pt>
                <c:pt idx="7">
                  <c:v>3.955090123747496</c:v>
                </c:pt>
                <c:pt idx="8">
                  <c:v>2.931914081627255</c:v>
                </c:pt>
                <c:pt idx="9">
                  <c:v>3.2062756761532114</c:v>
                </c:pt>
                <c:pt idx="10">
                  <c:v>1.8143386343494399</c:v>
                </c:pt>
                <c:pt idx="11">
                  <c:v>4.626137652015302</c:v>
                </c:pt>
                <c:pt idx="12">
                  <c:v>3.307219183828977</c:v>
                </c:pt>
                <c:pt idx="13">
                  <c:v>1.1121947200916793</c:v>
                </c:pt>
                <c:pt idx="14">
                  <c:v>3.6272616218050047</c:v>
                </c:pt>
                <c:pt idx="15">
                  <c:v>2.543409834780988</c:v>
                </c:pt>
                <c:pt idx="16">
                  <c:v>1.466450406442661</c:v>
                </c:pt>
                <c:pt idx="17">
                  <c:v>2.2954526665514265</c:v>
                </c:pt>
                <c:pt idx="18">
                  <c:v>2.0979969265228675</c:v>
                </c:pt>
                <c:pt idx="19">
                  <c:v>2.1590336821936944</c:v>
                </c:pt>
                <c:pt idx="20">
                  <c:v>0.6039820995763705</c:v>
                </c:pt>
                <c:pt idx="21">
                  <c:v>0.6983442263959745</c:v>
                </c:pt>
                <c:pt idx="22">
                  <c:v>0.7195782147146872</c:v>
                </c:pt>
                <c:pt idx="23">
                  <c:v>0.5050204455316987</c:v>
                </c:pt>
                <c:pt idx="24">
                  <c:v>1.5081576354351967</c:v>
                </c:pt>
                <c:pt idx="25">
                  <c:v>3.6587343517158786</c:v>
                </c:pt>
                <c:pt idx="26">
                  <c:v>4.059925718723207</c:v>
                </c:pt>
                <c:pt idx="27">
                  <c:v>4.259751165846936</c:v>
                </c:pt>
                <c:pt idx="28">
                  <c:v>0.47726656328860884</c:v>
                </c:pt>
                <c:pt idx="29">
                  <c:v>0.21564950034576214</c:v>
                </c:pt>
                <c:pt idx="30">
                  <c:v>-0.5657273025030491</c:v>
                </c:pt>
                <c:pt idx="31">
                  <c:v>2.7054529190118757</c:v>
                </c:pt>
                <c:pt idx="32">
                  <c:v>-2.9525112858011653</c:v>
                </c:pt>
                <c:pt idx="33">
                  <c:v>-1.9835104156712333</c:v>
                </c:pt>
                <c:pt idx="34">
                  <c:v>-1.9846088439464609</c:v>
                </c:pt>
                <c:pt idx="35">
                  <c:v>-3.1776749533479602</c:v>
                </c:pt>
                <c:pt idx="36">
                  <c:v>-2.7115601221367314</c:v>
                </c:pt>
                <c:pt idx="37">
                  <c:v>-3.491145656771991</c:v>
                </c:pt>
                <c:pt idx="38">
                  <c:v>-2.7920696993456033</c:v>
                </c:pt>
                <c:pt idx="39">
                  <c:v>-2.102966335365025</c:v>
                </c:pt>
                <c:pt idx="40">
                  <c:v>-3.098379851982415</c:v>
                </c:pt>
                <c:pt idx="41">
                  <c:v>-2.5101175867957863</c:v>
                </c:pt>
                <c:pt idx="42">
                  <c:v>-3.3884064378125345</c:v>
                </c:pt>
                <c:pt idx="43">
                  <c:v>-2.7787486921907174</c:v>
                </c:pt>
                <c:pt idx="44">
                  <c:v>-2.7494172824305565</c:v>
                </c:pt>
                <c:pt idx="45">
                  <c:v>-2.2224141397058474</c:v>
                </c:pt>
                <c:pt idx="46">
                  <c:v>-1.383304458717845</c:v>
                </c:pt>
                <c:pt idx="47">
                  <c:v>-0.8901350440612958</c:v>
                </c:pt>
                <c:pt idx="48">
                  <c:v>1.8519397145506247</c:v>
                </c:pt>
                <c:pt idx="49">
                  <c:v>-0.5933667085095209</c:v>
                </c:pt>
                <c:pt idx="50">
                  <c:v>-0.028098946910773748</c:v>
                </c:pt>
                <c:pt idx="51">
                  <c:v>-4.184409459915017</c:v>
                </c:pt>
                <c:pt idx="52">
                  <c:v>-3.0779131643921147</c:v>
                </c:pt>
                <c:pt idx="53">
                  <c:v>-3.098250349741619</c:v>
                </c:pt>
                <c:pt idx="54">
                  <c:v>-2.4929372538234844</c:v>
                </c:pt>
                <c:pt idx="55">
                  <c:v>-3.1358160027006647</c:v>
                </c:pt>
                <c:pt idx="56">
                  <c:v>-2.067730684888218</c:v>
                </c:pt>
                <c:pt idx="57">
                  <c:v>-2.4630713840830367</c:v>
                </c:pt>
                <c:pt idx="59">
                  <c:v>-4.790551053927658</c:v>
                </c:pt>
                <c:pt idx="60">
                  <c:v>-3.1564786737476</c:v>
                </c:pt>
                <c:pt idx="61">
                  <c:v>-2.80610966949574</c:v>
                </c:pt>
                <c:pt idx="62">
                  <c:v>-2.553512571687506</c:v>
                </c:pt>
                <c:pt idx="63">
                  <c:v>-2.905759205880173</c:v>
                </c:pt>
                <c:pt idx="64">
                  <c:v>-3.648247641274935</c:v>
                </c:pt>
                <c:pt idx="65">
                  <c:v>-2.4859827823070617</c:v>
                </c:pt>
                <c:pt idx="66">
                  <c:v>-2.415104642643655</c:v>
                </c:pt>
                <c:pt idx="67">
                  <c:v>-3.278071803495351</c:v>
                </c:pt>
                <c:pt idx="68">
                  <c:v>-4.778220408397189</c:v>
                </c:pt>
                <c:pt idx="69">
                  <c:v>-6.779286711109535</c:v>
                </c:pt>
                <c:pt idx="70">
                  <c:v>-3.469172330136061</c:v>
                </c:pt>
                <c:pt idx="71">
                  <c:v>-0.7109173679559149</c:v>
                </c:pt>
                <c:pt idx="72">
                  <c:v>4.760405155594313</c:v>
                </c:pt>
                <c:pt idx="73">
                  <c:v>2.5647497991483306</c:v>
                </c:pt>
                <c:pt idx="74">
                  <c:v>4.238445680831873</c:v>
                </c:pt>
                <c:pt idx="75">
                  <c:v>3.249298826703111</c:v>
                </c:pt>
                <c:pt idx="76">
                  <c:v>1.9659953027024102</c:v>
                </c:pt>
                <c:pt idx="77">
                  <c:v>2.5446969767614007</c:v>
                </c:pt>
                <c:pt idx="78">
                  <c:v>2.2336219619557767</c:v>
                </c:pt>
                <c:pt idx="79">
                  <c:v>1.9177493835337884</c:v>
                </c:pt>
                <c:pt idx="80">
                  <c:v>2.124842021639637</c:v>
                </c:pt>
                <c:pt idx="81">
                  <c:v>1.909081283264598</c:v>
                </c:pt>
                <c:pt idx="82">
                  <c:v>3.1106529613896754</c:v>
                </c:pt>
                <c:pt idx="83">
                  <c:v>1.89688218751661</c:v>
                </c:pt>
                <c:pt idx="84">
                  <c:v>2.389722931056042</c:v>
                </c:pt>
                <c:pt idx="85">
                  <c:v>1.578425786492943</c:v>
                </c:pt>
                <c:pt idx="86">
                  <c:v>1.3764459882615796</c:v>
                </c:pt>
                <c:pt idx="87">
                  <c:v>2.474010296477914</c:v>
                </c:pt>
                <c:pt idx="88">
                  <c:v>1.4838012088388552</c:v>
                </c:pt>
                <c:pt idx="89">
                  <c:v>1.7086869427313047</c:v>
                </c:pt>
                <c:pt idx="90">
                  <c:v>2.5650245111614254</c:v>
                </c:pt>
                <c:pt idx="91">
                  <c:v>2.766962286040936</c:v>
                </c:pt>
                <c:pt idx="92">
                  <c:v>2.8239645892293055</c:v>
                </c:pt>
                <c:pt idx="93">
                  <c:v>3.256012589964911</c:v>
                </c:pt>
                <c:pt idx="94">
                  <c:v>3.4942104370907714</c:v>
                </c:pt>
                <c:pt idx="95">
                  <c:v>1.9410715024043697</c:v>
                </c:pt>
                <c:pt idx="96">
                  <c:v>2.1893433223580274</c:v>
                </c:pt>
                <c:pt idx="97">
                  <c:v>2.3873474378867314</c:v>
                </c:pt>
                <c:pt idx="98">
                  <c:v>0.4213351777189871</c:v>
                </c:pt>
                <c:pt idx="99">
                  <c:v>1.6289495094378594</c:v>
                </c:pt>
                <c:pt idx="100">
                  <c:v>-1.8529827832259258</c:v>
                </c:pt>
                <c:pt idx="101">
                  <c:v>-1.3610915192199116</c:v>
                </c:pt>
                <c:pt idx="102">
                  <c:v>-1.559151887852039</c:v>
                </c:pt>
                <c:pt idx="103">
                  <c:v>-0.9582386360718687</c:v>
                </c:pt>
                <c:pt idx="104">
                  <c:v>-2.3609059223705913</c:v>
                </c:pt>
                <c:pt idx="105">
                  <c:v>-2.0631534878417597</c:v>
                </c:pt>
                <c:pt idx="106">
                  <c:v>-1.1855918551095783</c:v>
                </c:pt>
                <c:pt idx="107">
                  <c:v>-2.7140778018537475</c:v>
                </c:pt>
                <c:pt idx="108">
                  <c:v>-1.6333067319681618</c:v>
                </c:pt>
                <c:pt idx="109">
                  <c:v>1.8819778880480698</c:v>
                </c:pt>
                <c:pt idx="110">
                  <c:v>-0.8846515563015487</c:v>
                </c:pt>
                <c:pt idx="111">
                  <c:v>0.8418370169509757</c:v>
                </c:pt>
                <c:pt idx="112">
                  <c:v>2.599983646175545</c:v>
                </c:pt>
                <c:pt idx="113">
                  <c:v>0.17258896954692204</c:v>
                </c:pt>
                <c:pt idx="114">
                  <c:v>1.506878648191062</c:v>
                </c:pt>
                <c:pt idx="115">
                  <c:v>0.7709072822012644</c:v>
                </c:pt>
                <c:pt idx="116">
                  <c:v>3.3576251768220686</c:v>
                </c:pt>
                <c:pt idx="117">
                  <c:v>0.8247342665149091</c:v>
                </c:pt>
                <c:pt idx="118">
                  <c:v>1.386136927020459</c:v>
                </c:pt>
                <c:pt idx="119">
                  <c:v>-1.2337628699829821</c:v>
                </c:pt>
                <c:pt idx="120">
                  <c:v>0.15322901176659798</c:v>
                </c:pt>
                <c:pt idx="121">
                  <c:v>-0.26539096119913097</c:v>
                </c:pt>
                <c:pt idx="122">
                  <c:v>0.8002190646929961</c:v>
                </c:pt>
                <c:pt idx="123">
                  <c:v>-0.23183180241387902</c:v>
                </c:pt>
                <c:pt idx="124">
                  <c:v>0.4452044058996023</c:v>
                </c:pt>
                <c:pt idx="125">
                  <c:v>-0.37808804704751253</c:v>
                </c:pt>
                <c:pt idx="126">
                  <c:v>0.4237815852465303</c:v>
                </c:pt>
                <c:pt idx="127">
                  <c:v>-0.08467094494363891</c:v>
                </c:pt>
                <c:pt idx="128">
                  <c:v>-0.700508579838683</c:v>
                </c:pt>
                <c:pt idx="129">
                  <c:v>0.8834034546443803</c:v>
                </c:pt>
                <c:pt idx="130">
                  <c:v>-0.9845687877878362</c:v>
                </c:pt>
                <c:pt idx="131">
                  <c:v>-1.3001291511817357</c:v>
                </c:pt>
                <c:pt idx="132">
                  <c:v>0.25737309519138307</c:v>
                </c:pt>
                <c:pt idx="133">
                  <c:v>-0.26878957413724436</c:v>
                </c:pt>
                <c:pt idx="134">
                  <c:v>-0.5558371850344201</c:v>
                </c:pt>
                <c:pt idx="135">
                  <c:v>-2.54572238793736</c:v>
                </c:pt>
                <c:pt idx="136">
                  <c:v>-1.630064774009611</c:v>
                </c:pt>
                <c:pt idx="137">
                  <c:v>-2.5173231157475016</c:v>
                </c:pt>
                <c:pt idx="138">
                  <c:v>0.0863964616225843</c:v>
                </c:pt>
                <c:pt idx="139">
                  <c:v>1.3303875865597519</c:v>
                </c:pt>
                <c:pt idx="140">
                  <c:v>2.154843182524303</c:v>
                </c:pt>
                <c:pt idx="141">
                  <c:v>1.0672138486641956</c:v>
                </c:pt>
                <c:pt idx="142">
                  <c:v>0.8217893706279824</c:v>
                </c:pt>
                <c:pt idx="143">
                  <c:v>-0.44704641439754766</c:v>
                </c:pt>
                <c:pt idx="144">
                  <c:v>-0.19077679789076285</c:v>
                </c:pt>
                <c:pt idx="145">
                  <c:v>0.2545645307119315</c:v>
                </c:pt>
                <c:pt idx="146">
                  <c:v>0.5656842854696293</c:v>
                </c:pt>
                <c:pt idx="147">
                  <c:v>-0.10843657045545285</c:v>
                </c:pt>
                <c:pt idx="148">
                  <c:v>1.0842571702808073</c:v>
                </c:pt>
                <c:pt idx="149">
                  <c:v>-0.025501642115301593</c:v>
                </c:pt>
                <c:pt idx="150">
                  <c:v>1.0796973757594515</c:v>
                </c:pt>
                <c:pt idx="151">
                  <c:v>0.2845016918209353</c:v>
                </c:pt>
                <c:pt idx="152">
                  <c:v>-0.10962575874292213</c:v>
                </c:pt>
                <c:pt idx="153">
                  <c:v>0.6032826398603817</c:v>
                </c:pt>
                <c:pt idx="154">
                  <c:v>-0.3914102252411027</c:v>
                </c:pt>
                <c:pt idx="155">
                  <c:v>1.3219092369301393</c:v>
                </c:pt>
                <c:pt idx="156">
                  <c:v>0.023052609222986575</c:v>
                </c:pt>
                <c:pt idx="157">
                  <c:v>-0.6715228743594963</c:v>
                </c:pt>
                <c:pt idx="158">
                  <c:v>-0.7208204944733296</c:v>
                </c:pt>
                <c:pt idx="159">
                  <c:v>-0.9573783973397241</c:v>
                </c:pt>
                <c:pt idx="160">
                  <c:v>0.9987807104202489</c:v>
                </c:pt>
                <c:pt idx="161">
                  <c:v>1.952630834028568</c:v>
                </c:pt>
                <c:pt idx="162">
                  <c:v>0.9852616010066413</c:v>
                </c:pt>
                <c:pt idx="163">
                  <c:v>-0.8909732587797521</c:v>
                </c:pt>
                <c:pt idx="164">
                  <c:v>0.17549866483804522</c:v>
                </c:pt>
                <c:pt idx="165">
                  <c:v>0.9231439676117219</c:v>
                </c:pt>
                <c:pt idx="166">
                  <c:v>1.4653465300599464</c:v>
                </c:pt>
                <c:pt idx="167">
                  <c:v>0.5172377741363761</c:v>
                </c:pt>
                <c:pt idx="168">
                  <c:v>0.20724450708551956</c:v>
                </c:pt>
                <c:pt idx="169">
                  <c:v>-1.5745880166340953</c:v>
                </c:pt>
                <c:pt idx="170">
                  <c:v>0.812458725163836</c:v>
                </c:pt>
                <c:pt idx="171">
                  <c:v>-3.718479998608572</c:v>
                </c:pt>
                <c:pt idx="172">
                  <c:v>-3.3046024078965957</c:v>
                </c:pt>
                <c:pt idx="173">
                  <c:v>-2.807737534454688</c:v>
                </c:pt>
                <c:pt idx="174">
                  <c:v>-3.204544263048959</c:v>
                </c:pt>
                <c:pt idx="175">
                  <c:v>-0.4695207323635344</c:v>
                </c:pt>
                <c:pt idx="176">
                  <c:v>-0.335430020210012</c:v>
                </c:pt>
                <c:pt idx="177">
                  <c:v>-1.2196343818879</c:v>
                </c:pt>
                <c:pt idx="178">
                  <c:v>1.564191736059101</c:v>
                </c:pt>
                <c:pt idx="179">
                  <c:v>3.024264823102456</c:v>
                </c:pt>
                <c:pt idx="180">
                  <c:v>2.101306828497954</c:v>
                </c:pt>
                <c:pt idx="181">
                  <c:v>3.761777860463482</c:v>
                </c:pt>
                <c:pt idx="182">
                  <c:v>-1.196032219134608</c:v>
                </c:pt>
                <c:pt idx="183">
                  <c:v>-0.554564704955169</c:v>
                </c:pt>
                <c:pt idx="184">
                  <c:v>-1.497182208533843</c:v>
                </c:pt>
                <c:pt idx="185">
                  <c:v>-1.7004948313891788</c:v>
                </c:pt>
                <c:pt idx="186">
                  <c:v>0.24110522329505102</c:v>
                </c:pt>
                <c:pt idx="187">
                  <c:v>-1.5910034276711258</c:v>
                </c:pt>
                <c:pt idx="188">
                  <c:v>-1.4510442772619996</c:v>
                </c:pt>
                <c:pt idx="189">
                  <c:v>0.3724261324209124</c:v>
                </c:pt>
                <c:pt idx="190">
                  <c:v>-0.6321459313821265</c:v>
                </c:pt>
                <c:pt idx="191">
                  <c:v>-0.33040321920186955</c:v>
                </c:pt>
                <c:pt idx="192">
                  <c:v>-0.42780817314682906</c:v>
                </c:pt>
                <c:pt idx="193">
                  <c:v>-2.035251178282664</c:v>
                </c:pt>
                <c:pt idx="194">
                  <c:v>-1.2557525008400887</c:v>
                </c:pt>
                <c:pt idx="195">
                  <c:v>-1.9898584531616734</c:v>
                </c:pt>
                <c:pt idx="196">
                  <c:v>-0.704326661537209</c:v>
                </c:pt>
                <c:pt idx="197">
                  <c:v>-2.0272877975627495</c:v>
                </c:pt>
                <c:pt idx="198">
                  <c:v>-1.2481345367237395</c:v>
                </c:pt>
                <c:pt idx="199">
                  <c:v>-1.6298301645733773</c:v>
                </c:pt>
                <c:pt idx="200">
                  <c:v>-2.60455735184658</c:v>
                </c:pt>
                <c:pt idx="201">
                  <c:v>-1.2881905068545052</c:v>
                </c:pt>
                <c:pt idx="202">
                  <c:v>-2.3718223089910992</c:v>
                </c:pt>
                <c:pt idx="203">
                  <c:v>-1.158946705521231</c:v>
                </c:pt>
                <c:pt idx="204">
                  <c:v>-1.1314765858810176</c:v>
                </c:pt>
                <c:pt idx="205">
                  <c:v>0.11321194314488991</c:v>
                </c:pt>
                <c:pt idx="206">
                  <c:v>2.030572839210123</c:v>
                </c:pt>
                <c:pt idx="207">
                  <c:v>-0.6386683672648985</c:v>
                </c:pt>
                <c:pt idx="208">
                  <c:v>2.546530252852378</c:v>
                </c:pt>
                <c:pt idx="209">
                  <c:v>-0.2642207704880377</c:v>
                </c:pt>
                <c:pt idx="210">
                  <c:v>0.41181749442772286</c:v>
                </c:pt>
                <c:pt idx="211">
                  <c:v>-2.1618987868674537</c:v>
                </c:pt>
                <c:pt idx="212">
                  <c:v>-1.059729575162038</c:v>
                </c:pt>
                <c:pt idx="213">
                  <c:v>-1.609919177467873</c:v>
                </c:pt>
                <c:pt idx="214">
                  <c:v>0.49051053486243745</c:v>
                </c:pt>
                <c:pt idx="215">
                  <c:v>-2.6129684172586707</c:v>
                </c:pt>
                <c:pt idx="216">
                  <c:v>-1.4101397346503006</c:v>
                </c:pt>
                <c:pt idx="217">
                  <c:v>-0.9349514917931714</c:v>
                </c:pt>
                <c:pt idx="218">
                  <c:v>-0.32258163057289835</c:v>
                </c:pt>
                <c:pt idx="219">
                  <c:v>-0.9921896951411355</c:v>
                </c:pt>
                <c:pt idx="220">
                  <c:v>0.9292076910408582</c:v>
                </c:pt>
                <c:pt idx="221">
                  <c:v>2.5686020212722553</c:v>
                </c:pt>
                <c:pt idx="222">
                  <c:v>3.3936665552185588</c:v>
                </c:pt>
                <c:pt idx="223">
                  <c:v>2.3375737819472704</c:v>
                </c:pt>
                <c:pt idx="224">
                  <c:v>3.8629475137877023</c:v>
                </c:pt>
                <c:pt idx="225">
                  <c:v>2.412756111429104</c:v>
                </c:pt>
                <c:pt idx="226">
                  <c:v>1.9475707192065954</c:v>
                </c:pt>
              </c:numCache>
            </c:numRef>
          </c:yVal>
          <c:smooth val="0"/>
        </c:ser>
        <c:axId val="7032895"/>
        <c:axId val="63296056"/>
      </c:scatterChart>
      <c:valAx>
        <c:axId val="70328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3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tau225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3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296056"/>
        <c:crosses val="autoZero"/>
        <c:crossBetween val="midCat"/>
        <c:dispUnits/>
      </c:valAx>
      <c:valAx>
        <c:axId val="632960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3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residual FZAO (")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3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03289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99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2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2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MODEL!$J$23:$J$1010</c:f>
              <c:numCache/>
            </c:numRef>
          </c:xVal>
          <c:yVal>
            <c:numRef>
              <c:f>MODEL!$O$23:$O$1010</c:f>
              <c:numCache/>
            </c:numRef>
          </c:yVal>
          <c:smooth val="0"/>
        </c:ser>
        <c:axId val="45293895"/>
        <c:axId val="4991872"/>
      </c:scatterChart>
      <c:valAx>
        <c:axId val="452938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3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3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91872"/>
        <c:crosses val="autoZero"/>
        <c:crossBetween val="midCat"/>
        <c:dispUnits/>
      </c:valAx>
      <c:valAx>
        <c:axId val="49918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3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residual FAZO (")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3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29389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99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MODEL!$D$23:$D$1010</c:f>
              <c:numCache/>
            </c:numRef>
          </c:xVal>
          <c:yVal>
            <c:numRef>
              <c:f>MODEL!$O$23:$O$1010</c:f>
              <c:numCache/>
            </c:numRef>
          </c:yVal>
          <c:smooth val="0"/>
        </c:ser>
        <c:axId val="44926849"/>
        <c:axId val="1688458"/>
      </c:scatterChart>
      <c:valAx>
        <c:axId val="449268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3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azimuth (degrees)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3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88458"/>
        <c:crosses val="autoZero"/>
        <c:crossBetween val="midCat"/>
        <c:dispUnits/>
        <c:majorUnit val="90"/>
        <c:minorUnit val="30"/>
      </c:valAx>
      <c:valAx>
        <c:axId val="16884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3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residual FAZO (")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3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92684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99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2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2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MODEL!$E$23:$E$1010</c:f>
              <c:numCache/>
            </c:numRef>
          </c:xVal>
          <c:yVal>
            <c:numRef>
              <c:f>MODEL!$O$23:$O$1010</c:f>
              <c:numCache/>
            </c:numRef>
          </c:yVal>
          <c:smooth val="0"/>
        </c:ser>
        <c:axId val="15196123"/>
        <c:axId val="2547380"/>
      </c:scatterChart>
      <c:valAx>
        <c:axId val="151961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3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zenith angle (degrees)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3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47380"/>
        <c:crosses val="autoZero"/>
        <c:crossBetween val="midCat"/>
        <c:dispUnits/>
      </c:valAx>
      <c:valAx>
        <c:axId val="25473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3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residual FAZO (")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3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19612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99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2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2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MODEL!$I$23:$I$1010</c:f>
              <c:numCache/>
            </c:numRef>
          </c:xVal>
          <c:yVal>
            <c:numRef>
              <c:f>MODEL!$P$23:$P$1010</c:f>
              <c:numCache>
                <c:ptCount val="988"/>
                <c:pt idx="1">
                  <c:v>0.15784638369056836</c:v>
                </c:pt>
                <c:pt idx="2">
                  <c:v>-0.08467800795845903</c:v>
                </c:pt>
                <c:pt idx="3">
                  <c:v>0.1331015866883547</c:v>
                </c:pt>
                <c:pt idx="4">
                  <c:v>1.6787430586083616</c:v>
                </c:pt>
                <c:pt idx="5">
                  <c:v>0.9350188815530629</c:v>
                </c:pt>
                <c:pt idx="6">
                  <c:v>1.2912609778612136</c:v>
                </c:pt>
                <c:pt idx="7">
                  <c:v>3.955090123747496</c:v>
                </c:pt>
                <c:pt idx="8">
                  <c:v>2.931914081627255</c:v>
                </c:pt>
                <c:pt idx="9">
                  <c:v>3.2062756761532114</c:v>
                </c:pt>
                <c:pt idx="10">
                  <c:v>1.8143386343494399</c:v>
                </c:pt>
                <c:pt idx="11">
                  <c:v>4.626137652015302</c:v>
                </c:pt>
                <c:pt idx="12">
                  <c:v>3.307219183828977</c:v>
                </c:pt>
                <c:pt idx="13">
                  <c:v>1.1121947200916793</c:v>
                </c:pt>
                <c:pt idx="14">
                  <c:v>3.6272616218050047</c:v>
                </c:pt>
                <c:pt idx="15">
                  <c:v>2.543409834780988</c:v>
                </c:pt>
                <c:pt idx="16">
                  <c:v>1.466450406442661</c:v>
                </c:pt>
                <c:pt idx="17">
                  <c:v>2.2954526665514265</c:v>
                </c:pt>
                <c:pt idx="18">
                  <c:v>2.0979969265228675</c:v>
                </c:pt>
                <c:pt idx="19">
                  <c:v>2.1590336821936944</c:v>
                </c:pt>
                <c:pt idx="20">
                  <c:v>0.6039820995763705</c:v>
                </c:pt>
                <c:pt idx="21">
                  <c:v>0.6983442263959745</c:v>
                </c:pt>
                <c:pt idx="22">
                  <c:v>0.7195782147146872</c:v>
                </c:pt>
                <c:pt idx="23">
                  <c:v>0.5050204455316987</c:v>
                </c:pt>
                <c:pt idx="24">
                  <c:v>1.5081576354351967</c:v>
                </c:pt>
                <c:pt idx="25">
                  <c:v>3.6587343517158786</c:v>
                </c:pt>
                <c:pt idx="26">
                  <c:v>4.059925718723207</c:v>
                </c:pt>
                <c:pt idx="27">
                  <c:v>4.259751165846936</c:v>
                </c:pt>
                <c:pt idx="28">
                  <c:v>0.47726656328860884</c:v>
                </c:pt>
                <c:pt idx="29">
                  <c:v>0.21564950034576214</c:v>
                </c:pt>
                <c:pt idx="30">
                  <c:v>-0.5657273025030491</c:v>
                </c:pt>
                <c:pt idx="31">
                  <c:v>2.7054529190118757</c:v>
                </c:pt>
                <c:pt idx="32">
                  <c:v>-2.9525112858011653</c:v>
                </c:pt>
                <c:pt idx="33">
                  <c:v>-1.9835104156712333</c:v>
                </c:pt>
                <c:pt idx="34">
                  <c:v>-1.9846088439464609</c:v>
                </c:pt>
                <c:pt idx="35">
                  <c:v>-3.1776749533479602</c:v>
                </c:pt>
                <c:pt idx="36">
                  <c:v>-2.7115601221367314</c:v>
                </c:pt>
                <c:pt idx="37">
                  <c:v>-3.491145656771991</c:v>
                </c:pt>
                <c:pt idx="38">
                  <c:v>-2.7920696993456033</c:v>
                </c:pt>
                <c:pt idx="39">
                  <c:v>-2.102966335365025</c:v>
                </c:pt>
                <c:pt idx="40">
                  <c:v>-3.098379851982415</c:v>
                </c:pt>
                <c:pt idx="41">
                  <c:v>-2.5101175867957863</c:v>
                </c:pt>
                <c:pt idx="42">
                  <c:v>-3.3884064378125345</c:v>
                </c:pt>
                <c:pt idx="43">
                  <c:v>-2.7787486921907174</c:v>
                </c:pt>
                <c:pt idx="44">
                  <c:v>-2.7494172824305565</c:v>
                </c:pt>
                <c:pt idx="45">
                  <c:v>-2.2224141397058474</c:v>
                </c:pt>
                <c:pt idx="46">
                  <c:v>-1.383304458717845</c:v>
                </c:pt>
                <c:pt idx="47">
                  <c:v>-0.8901350440612958</c:v>
                </c:pt>
                <c:pt idx="48">
                  <c:v>1.8519397145506247</c:v>
                </c:pt>
                <c:pt idx="49">
                  <c:v>-0.5933667085095209</c:v>
                </c:pt>
                <c:pt idx="50">
                  <c:v>-0.028098946910773748</c:v>
                </c:pt>
                <c:pt idx="51">
                  <c:v>-4.184409459915017</c:v>
                </c:pt>
                <c:pt idx="52">
                  <c:v>-3.0779131643921147</c:v>
                </c:pt>
                <c:pt idx="53">
                  <c:v>-3.098250349741619</c:v>
                </c:pt>
                <c:pt idx="54">
                  <c:v>-2.4929372538234844</c:v>
                </c:pt>
                <c:pt idx="55">
                  <c:v>-3.1358160027006647</c:v>
                </c:pt>
                <c:pt idx="56">
                  <c:v>-2.067730684888218</c:v>
                </c:pt>
                <c:pt idx="57">
                  <c:v>-2.4630713840830367</c:v>
                </c:pt>
                <c:pt idx="59">
                  <c:v>-4.790551053927658</c:v>
                </c:pt>
                <c:pt idx="60">
                  <c:v>-3.1564786737476</c:v>
                </c:pt>
                <c:pt idx="61">
                  <c:v>-2.80610966949574</c:v>
                </c:pt>
                <c:pt idx="62">
                  <c:v>-2.553512571687506</c:v>
                </c:pt>
                <c:pt idx="63">
                  <c:v>-2.905759205880173</c:v>
                </c:pt>
                <c:pt idx="64">
                  <c:v>-3.648247641274935</c:v>
                </c:pt>
                <c:pt idx="65">
                  <c:v>-2.4859827823070617</c:v>
                </c:pt>
                <c:pt idx="66">
                  <c:v>-2.415104642643655</c:v>
                </c:pt>
                <c:pt idx="67">
                  <c:v>-3.278071803495351</c:v>
                </c:pt>
                <c:pt idx="68">
                  <c:v>-4.778220408397189</c:v>
                </c:pt>
                <c:pt idx="69">
                  <c:v>-6.779286711109535</c:v>
                </c:pt>
                <c:pt idx="70">
                  <c:v>-3.469172330136061</c:v>
                </c:pt>
                <c:pt idx="71">
                  <c:v>-0.7109173679559149</c:v>
                </c:pt>
                <c:pt idx="72">
                  <c:v>4.760405155594313</c:v>
                </c:pt>
                <c:pt idx="73">
                  <c:v>2.5647497991483306</c:v>
                </c:pt>
                <c:pt idx="74">
                  <c:v>4.238445680831873</c:v>
                </c:pt>
                <c:pt idx="75">
                  <c:v>3.249298826703111</c:v>
                </c:pt>
                <c:pt idx="76">
                  <c:v>1.9659953027024102</c:v>
                </c:pt>
                <c:pt idx="77">
                  <c:v>2.5446969767614007</c:v>
                </c:pt>
                <c:pt idx="78">
                  <c:v>2.2336219619557767</c:v>
                </c:pt>
                <c:pt idx="79">
                  <c:v>1.9177493835337884</c:v>
                </c:pt>
                <c:pt idx="80">
                  <c:v>2.124842021639637</c:v>
                </c:pt>
                <c:pt idx="81">
                  <c:v>1.909081283264598</c:v>
                </c:pt>
                <c:pt idx="82">
                  <c:v>3.1106529613896754</c:v>
                </c:pt>
                <c:pt idx="83">
                  <c:v>1.89688218751661</c:v>
                </c:pt>
                <c:pt idx="84">
                  <c:v>2.389722931056042</c:v>
                </c:pt>
                <c:pt idx="85">
                  <c:v>1.578425786492943</c:v>
                </c:pt>
                <c:pt idx="86">
                  <c:v>1.3764459882615796</c:v>
                </c:pt>
                <c:pt idx="87">
                  <c:v>2.474010296477914</c:v>
                </c:pt>
                <c:pt idx="88">
                  <c:v>1.4838012088388552</c:v>
                </c:pt>
                <c:pt idx="89">
                  <c:v>1.7086869427313047</c:v>
                </c:pt>
                <c:pt idx="90">
                  <c:v>2.5650245111614254</c:v>
                </c:pt>
                <c:pt idx="91">
                  <c:v>2.766962286040936</c:v>
                </c:pt>
                <c:pt idx="92">
                  <c:v>2.8239645892293055</c:v>
                </c:pt>
                <c:pt idx="93">
                  <c:v>3.256012589964911</c:v>
                </c:pt>
                <c:pt idx="94">
                  <c:v>3.4942104370907714</c:v>
                </c:pt>
                <c:pt idx="95">
                  <c:v>1.9410715024043697</c:v>
                </c:pt>
                <c:pt idx="96">
                  <c:v>2.1893433223580274</c:v>
                </c:pt>
                <c:pt idx="97">
                  <c:v>2.3873474378867314</c:v>
                </c:pt>
                <c:pt idx="98">
                  <c:v>0.4213351777189871</c:v>
                </c:pt>
                <c:pt idx="99">
                  <c:v>1.6289495094378594</c:v>
                </c:pt>
                <c:pt idx="100">
                  <c:v>-1.8529827832259258</c:v>
                </c:pt>
                <c:pt idx="101">
                  <c:v>-1.3610915192199116</c:v>
                </c:pt>
                <c:pt idx="102">
                  <c:v>-1.559151887852039</c:v>
                </c:pt>
                <c:pt idx="103">
                  <c:v>-0.9582386360718687</c:v>
                </c:pt>
                <c:pt idx="104">
                  <c:v>-2.3609059223705913</c:v>
                </c:pt>
                <c:pt idx="105">
                  <c:v>-2.0631534878417597</c:v>
                </c:pt>
                <c:pt idx="106">
                  <c:v>-1.1855918551095783</c:v>
                </c:pt>
                <c:pt idx="107">
                  <c:v>-2.7140778018537475</c:v>
                </c:pt>
                <c:pt idx="108">
                  <c:v>-1.6333067319681618</c:v>
                </c:pt>
                <c:pt idx="109">
                  <c:v>1.8819778880480698</c:v>
                </c:pt>
                <c:pt idx="110">
                  <c:v>-0.8846515563015487</c:v>
                </c:pt>
                <c:pt idx="111">
                  <c:v>0.8418370169509757</c:v>
                </c:pt>
                <c:pt idx="112">
                  <c:v>2.599983646175545</c:v>
                </c:pt>
                <c:pt idx="113">
                  <c:v>0.17258896954692204</c:v>
                </c:pt>
                <c:pt idx="114">
                  <c:v>1.506878648191062</c:v>
                </c:pt>
                <c:pt idx="115">
                  <c:v>0.7709072822012644</c:v>
                </c:pt>
                <c:pt idx="116">
                  <c:v>3.3576251768220686</c:v>
                </c:pt>
                <c:pt idx="117">
                  <c:v>0.8247342665149091</c:v>
                </c:pt>
                <c:pt idx="118">
                  <c:v>1.386136927020459</c:v>
                </c:pt>
                <c:pt idx="119">
                  <c:v>-1.2337628699829821</c:v>
                </c:pt>
                <c:pt idx="120">
                  <c:v>0.15322901176659798</c:v>
                </c:pt>
                <c:pt idx="121">
                  <c:v>-0.26539096119913097</c:v>
                </c:pt>
                <c:pt idx="122">
                  <c:v>0.8002190646929961</c:v>
                </c:pt>
                <c:pt idx="123">
                  <c:v>-0.23183180241387902</c:v>
                </c:pt>
                <c:pt idx="124">
                  <c:v>0.4452044058996023</c:v>
                </c:pt>
                <c:pt idx="125">
                  <c:v>-0.37808804704751253</c:v>
                </c:pt>
                <c:pt idx="126">
                  <c:v>0.4237815852465303</c:v>
                </c:pt>
                <c:pt idx="127">
                  <c:v>-0.08467094494363891</c:v>
                </c:pt>
                <c:pt idx="128">
                  <c:v>-0.700508579838683</c:v>
                </c:pt>
                <c:pt idx="129">
                  <c:v>0.8834034546443803</c:v>
                </c:pt>
                <c:pt idx="130">
                  <c:v>-0.9845687877878362</c:v>
                </c:pt>
                <c:pt idx="131">
                  <c:v>-1.3001291511817357</c:v>
                </c:pt>
                <c:pt idx="132">
                  <c:v>0.25737309519138307</c:v>
                </c:pt>
                <c:pt idx="133">
                  <c:v>-0.26878957413724436</c:v>
                </c:pt>
                <c:pt idx="134">
                  <c:v>-0.5558371850344201</c:v>
                </c:pt>
                <c:pt idx="135">
                  <c:v>-2.54572238793736</c:v>
                </c:pt>
                <c:pt idx="136">
                  <c:v>-1.630064774009611</c:v>
                </c:pt>
                <c:pt idx="137">
                  <c:v>-2.5173231157475016</c:v>
                </c:pt>
                <c:pt idx="138">
                  <c:v>0.0863964616225843</c:v>
                </c:pt>
                <c:pt idx="139">
                  <c:v>1.3303875865597519</c:v>
                </c:pt>
                <c:pt idx="140">
                  <c:v>2.154843182524303</c:v>
                </c:pt>
                <c:pt idx="141">
                  <c:v>1.0672138486641956</c:v>
                </c:pt>
                <c:pt idx="142">
                  <c:v>0.8217893706279824</c:v>
                </c:pt>
                <c:pt idx="143">
                  <c:v>-0.44704641439754766</c:v>
                </c:pt>
                <c:pt idx="144">
                  <c:v>-0.19077679789076285</c:v>
                </c:pt>
                <c:pt idx="145">
                  <c:v>0.2545645307119315</c:v>
                </c:pt>
                <c:pt idx="146">
                  <c:v>0.5656842854696293</c:v>
                </c:pt>
                <c:pt idx="147">
                  <c:v>-0.10843657045545285</c:v>
                </c:pt>
                <c:pt idx="148">
                  <c:v>1.0842571702808073</c:v>
                </c:pt>
                <c:pt idx="149">
                  <c:v>-0.025501642115301593</c:v>
                </c:pt>
                <c:pt idx="150">
                  <c:v>1.0796973757594515</c:v>
                </c:pt>
                <c:pt idx="151">
                  <c:v>0.2845016918209353</c:v>
                </c:pt>
                <c:pt idx="152">
                  <c:v>-0.10962575874292213</c:v>
                </c:pt>
                <c:pt idx="153">
                  <c:v>0.6032826398603817</c:v>
                </c:pt>
                <c:pt idx="154">
                  <c:v>-0.3914102252411027</c:v>
                </c:pt>
                <c:pt idx="155">
                  <c:v>1.3219092369301393</c:v>
                </c:pt>
                <c:pt idx="156">
                  <c:v>0.023052609222986575</c:v>
                </c:pt>
                <c:pt idx="157">
                  <c:v>-0.6715228743594963</c:v>
                </c:pt>
                <c:pt idx="158">
                  <c:v>-0.7208204944733296</c:v>
                </c:pt>
                <c:pt idx="159">
                  <c:v>-0.9573783973397241</c:v>
                </c:pt>
                <c:pt idx="160">
                  <c:v>0.9987807104202489</c:v>
                </c:pt>
                <c:pt idx="161">
                  <c:v>1.952630834028568</c:v>
                </c:pt>
                <c:pt idx="162">
                  <c:v>0.9852616010066413</c:v>
                </c:pt>
                <c:pt idx="163">
                  <c:v>-0.8909732587797521</c:v>
                </c:pt>
                <c:pt idx="164">
                  <c:v>0.17549866483804522</c:v>
                </c:pt>
                <c:pt idx="165">
                  <c:v>0.9231439676117219</c:v>
                </c:pt>
                <c:pt idx="166">
                  <c:v>1.4653465300599464</c:v>
                </c:pt>
                <c:pt idx="167">
                  <c:v>0.5172377741363761</c:v>
                </c:pt>
                <c:pt idx="168">
                  <c:v>0.20724450708551956</c:v>
                </c:pt>
                <c:pt idx="169">
                  <c:v>-1.5745880166340953</c:v>
                </c:pt>
                <c:pt idx="170">
                  <c:v>0.812458725163836</c:v>
                </c:pt>
                <c:pt idx="171">
                  <c:v>-3.718479998608572</c:v>
                </c:pt>
                <c:pt idx="172">
                  <c:v>-3.3046024078965957</c:v>
                </c:pt>
                <c:pt idx="173">
                  <c:v>-2.807737534454688</c:v>
                </c:pt>
                <c:pt idx="174">
                  <c:v>-3.204544263048959</c:v>
                </c:pt>
                <c:pt idx="175">
                  <c:v>-0.4695207323635344</c:v>
                </c:pt>
                <c:pt idx="176">
                  <c:v>-0.335430020210012</c:v>
                </c:pt>
                <c:pt idx="177">
                  <c:v>-1.2196343818879</c:v>
                </c:pt>
                <c:pt idx="178">
                  <c:v>1.564191736059101</c:v>
                </c:pt>
                <c:pt idx="179">
                  <c:v>3.024264823102456</c:v>
                </c:pt>
                <c:pt idx="180">
                  <c:v>2.101306828497954</c:v>
                </c:pt>
                <c:pt idx="181">
                  <c:v>3.761777860463482</c:v>
                </c:pt>
                <c:pt idx="182">
                  <c:v>-1.196032219134608</c:v>
                </c:pt>
                <c:pt idx="183">
                  <c:v>-0.554564704955169</c:v>
                </c:pt>
                <c:pt idx="184">
                  <c:v>-1.497182208533843</c:v>
                </c:pt>
                <c:pt idx="185">
                  <c:v>-1.7004948313891788</c:v>
                </c:pt>
                <c:pt idx="186">
                  <c:v>0.24110522329505102</c:v>
                </c:pt>
                <c:pt idx="187">
                  <c:v>-1.5910034276711258</c:v>
                </c:pt>
                <c:pt idx="188">
                  <c:v>-1.4510442772619996</c:v>
                </c:pt>
                <c:pt idx="189">
                  <c:v>0.3724261324209124</c:v>
                </c:pt>
                <c:pt idx="190">
                  <c:v>-0.6321459313821265</c:v>
                </c:pt>
                <c:pt idx="191">
                  <c:v>-0.33040321920186955</c:v>
                </c:pt>
                <c:pt idx="192">
                  <c:v>-0.42780817314682906</c:v>
                </c:pt>
                <c:pt idx="193">
                  <c:v>-2.035251178282664</c:v>
                </c:pt>
                <c:pt idx="194">
                  <c:v>-1.2557525008400887</c:v>
                </c:pt>
                <c:pt idx="195">
                  <c:v>-1.9898584531616734</c:v>
                </c:pt>
                <c:pt idx="196">
                  <c:v>-0.704326661537209</c:v>
                </c:pt>
                <c:pt idx="197">
                  <c:v>-2.0272877975627495</c:v>
                </c:pt>
                <c:pt idx="198">
                  <c:v>-1.2481345367237395</c:v>
                </c:pt>
                <c:pt idx="199">
                  <c:v>-1.6298301645733773</c:v>
                </c:pt>
                <c:pt idx="200">
                  <c:v>-2.60455735184658</c:v>
                </c:pt>
                <c:pt idx="201">
                  <c:v>-1.2881905068545052</c:v>
                </c:pt>
                <c:pt idx="202">
                  <c:v>-2.3718223089910992</c:v>
                </c:pt>
                <c:pt idx="203">
                  <c:v>-1.158946705521231</c:v>
                </c:pt>
                <c:pt idx="204">
                  <c:v>-1.1314765858810176</c:v>
                </c:pt>
                <c:pt idx="205">
                  <c:v>0.11321194314488991</c:v>
                </c:pt>
                <c:pt idx="206">
                  <c:v>2.030572839210123</c:v>
                </c:pt>
                <c:pt idx="207">
                  <c:v>-0.6386683672648985</c:v>
                </c:pt>
                <c:pt idx="208">
                  <c:v>2.546530252852378</c:v>
                </c:pt>
                <c:pt idx="209">
                  <c:v>-0.2642207704880377</c:v>
                </c:pt>
                <c:pt idx="210">
                  <c:v>0.41181749442772286</c:v>
                </c:pt>
                <c:pt idx="211">
                  <c:v>-2.1618987868674537</c:v>
                </c:pt>
                <c:pt idx="212">
                  <c:v>-1.059729575162038</c:v>
                </c:pt>
                <c:pt idx="213">
                  <c:v>-1.609919177467873</c:v>
                </c:pt>
                <c:pt idx="214">
                  <c:v>0.49051053486243745</c:v>
                </c:pt>
                <c:pt idx="215">
                  <c:v>-2.6129684172586707</c:v>
                </c:pt>
                <c:pt idx="216">
                  <c:v>-1.4101397346503006</c:v>
                </c:pt>
                <c:pt idx="217">
                  <c:v>-0.9349514917931714</c:v>
                </c:pt>
                <c:pt idx="218">
                  <c:v>-0.32258163057289835</c:v>
                </c:pt>
                <c:pt idx="219">
                  <c:v>-0.9921896951411355</c:v>
                </c:pt>
                <c:pt idx="220">
                  <c:v>0.9292076910408582</c:v>
                </c:pt>
                <c:pt idx="221">
                  <c:v>2.5686020212722553</c:v>
                </c:pt>
                <c:pt idx="222">
                  <c:v>3.3936665552185588</c:v>
                </c:pt>
                <c:pt idx="223">
                  <c:v>2.3375737819472704</c:v>
                </c:pt>
                <c:pt idx="224">
                  <c:v>3.8629475137877023</c:v>
                </c:pt>
                <c:pt idx="225">
                  <c:v>2.412756111429104</c:v>
                </c:pt>
                <c:pt idx="226">
                  <c:v>1.9475707192065954</c:v>
                </c:pt>
              </c:numCache>
            </c:numRef>
          </c:yVal>
          <c:smooth val="0"/>
        </c:ser>
        <c:axId val="22926421"/>
        <c:axId val="5011198"/>
      </c:scatterChart>
      <c:valAx>
        <c:axId val="229264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3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Y_POS /OFFSET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3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11198"/>
        <c:crosses val="autoZero"/>
        <c:crossBetween val="midCat"/>
        <c:dispUnits/>
      </c:valAx>
      <c:valAx>
        <c:axId val="50111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3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residual FZAO (")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3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92642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99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2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2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MODEL!$J$23:$J$1010</c:f>
              <c:numCache/>
            </c:numRef>
          </c:xVal>
          <c:yVal>
            <c:numRef>
              <c:f>MODEL!$P$23:$P$1010</c:f>
              <c:numCache>
                <c:ptCount val="988"/>
                <c:pt idx="1">
                  <c:v>0.15784638369056836</c:v>
                </c:pt>
                <c:pt idx="2">
                  <c:v>-0.08467800795845903</c:v>
                </c:pt>
                <c:pt idx="3">
                  <c:v>0.1331015866883547</c:v>
                </c:pt>
                <c:pt idx="4">
                  <c:v>1.6787430586083616</c:v>
                </c:pt>
                <c:pt idx="5">
                  <c:v>0.9350188815530629</c:v>
                </c:pt>
                <c:pt idx="6">
                  <c:v>1.2912609778612136</c:v>
                </c:pt>
                <c:pt idx="7">
                  <c:v>3.955090123747496</c:v>
                </c:pt>
                <c:pt idx="8">
                  <c:v>2.931914081627255</c:v>
                </c:pt>
                <c:pt idx="9">
                  <c:v>3.2062756761532114</c:v>
                </c:pt>
                <c:pt idx="10">
                  <c:v>1.8143386343494399</c:v>
                </c:pt>
                <c:pt idx="11">
                  <c:v>4.626137652015302</c:v>
                </c:pt>
                <c:pt idx="12">
                  <c:v>3.307219183828977</c:v>
                </c:pt>
                <c:pt idx="13">
                  <c:v>1.1121947200916793</c:v>
                </c:pt>
                <c:pt idx="14">
                  <c:v>3.6272616218050047</c:v>
                </c:pt>
                <c:pt idx="15">
                  <c:v>2.543409834780988</c:v>
                </c:pt>
                <c:pt idx="16">
                  <c:v>1.466450406442661</c:v>
                </c:pt>
                <c:pt idx="17">
                  <c:v>2.2954526665514265</c:v>
                </c:pt>
                <c:pt idx="18">
                  <c:v>2.0979969265228675</c:v>
                </c:pt>
                <c:pt idx="19">
                  <c:v>2.1590336821936944</c:v>
                </c:pt>
                <c:pt idx="20">
                  <c:v>0.6039820995763705</c:v>
                </c:pt>
                <c:pt idx="21">
                  <c:v>0.6983442263959745</c:v>
                </c:pt>
                <c:pt idx="22">
                  <c:v>0.7195782147146872</c:v>
                </c:pt>
                <c:pt idx="23">
                  <c:v>0.5050204455316987</c:v>
                </c:pt>
                <c:pt idx="24">
                  <c:v>1.5081576354351967</c:v>
                </c:pt>
                <c:pt idx="25">
                  <c:v>3.6587343517158786</c:v>
                </c:pt>
                <c:pt idx="26">
                  <c:v>4.059925718723207</c:v>
                </c:pt>
                <c:pt idx="27">
                  <c:v>4.259751165846936</c:v>
                </c:pt>
                <c:pt idx="28">
                  <c:v>0.47726656328860884</c:v>
                </c:pt>
                <c:pt idx="29">
                  <c:v>0.21564950034576214</c:v>
                </c:pt>
                <c:pt idx="30">
                  <c:v>-0.5657273025030491</c:v>
                </c:pt>
                <c:pt idx="31">
                  <c:v>2.7054529190118757</c:v>
                </c:pt>
                <c:pt idx="32">
                  <c:v>-2.9525112858011653</c:v>
                </c:pt>
                <c:pt idx="33">
                  <c:v>-1.9835104156712333</c:v>
                </c:pt>
                <c:pt idx="34">
                  <c:v>-1.9846088439464609</c:v>
                </c:pt>
                <c:pt idx="35">
                  <c:v>-3.1776749533479602</c:v>
                </c:pt>
                <c:pt idx="36">
                  <c:v>-2.7115601221367314</c:v>
                </c:pt>
                <c:pt idx="37">
                  <c:v>-3.491145656771991</c:v>
                </c:pt>
                <c:pt idx="38">
                  <c:v>-2.7920696993456033</c:v>
                </c:pt>
                <c:pt idx="39">
                  <c:v>-2.102966335365025</c:v>
                </c:pt>
                <c:pt idx="40">
                  <c:v>-3.098379851982415</c:v>
                </c:pt>
                <c:pt idx="41">
                  <c:v>-2.5101175867957863</c:v>
                </c:pt>
                <c:pt idx="42">
                  <c:v>-3.3884064378125345</c:v>
                </c:pt>
                <c:pt idx="43">
                  <c:v>-2.7787486921907174</c:v>
                </c:pt>
                <c:pt idx="44">
                  <c:v>-2.7494172824305565</c:v>
                </c:pt>
                <c:pt idx="45">
                  <c:v>-2.2224141397058474</c:v>
                </c:pt>
                <c:pt idx="46">
                  <c:v>-1.383304458717845</c:v>
                </c:pt>
                <c:pt idx="47">
                  <c:v>-0.8901350440612958</c:v>
                </c:pt>
                <c:pt idx="48">
                  <c:v>1.8519397145506247</c:v>
                </c:pt>
                <c:pt idx="49">
                  <c:v>-0.5933667085095209</c:v>
                </c:pt>
                <c:pt idx="50">
                  <c:v>-0.028098946910773748</c:v>
                </c:pt>
                <c:pt idx="51">
                  <c:v>-4.184409459915017</c:v>
                </c:pt>
                <c:pt idx="52">
                  <c:v>-3.0779131643921147</c:v>
                </c:pt>
                <c:pt idx="53">
                  <c:v>-3.098250349741619</c:v>
                </c:pt>
                <c:pt idx="54">
                  <c:v>-2.4929372538234844</c:v>
                </c:pt>
                <c:pt idx="55">
                  <c:v>-3.1358160027006647</c:v>
                </c:pt>
                <c:pt idx="56">
                  <c:v>-2.067730684888218</c:v>
                </c:pt>
                <c:pt idx="57">
                  <c:v>-2.4630713840830367</c:v>
                </c:pt>
                <c:pt idx="59">
                  <c:v>-4.790551053927658</c:v>
                </c:pt>
                <c:pt idx="60">
                  <c:v>-3.1564786737476</c:v>
                </c:pt>
                <c:pt idx="61">
                  <c:v>-2.80610966949574</c:v>
                </c:pt>
                <c:pt idx="62">
                  <c:v>-2.553512571687506</c:v>
                </c:pt>
                <c:pt idx="63">
                  <c:v>-2.905759205880173</c:v>
                </c:pt>
                <c:pt idx="64">
                  <c:v>-3.648247641274935</c:v>
                </c:pt>
                <c:pt idx="65">
                  <c:v>-2.4859827823070617</c:v>
                </c:pt>
                <c:pt idx="66">
                  <c:v>-2.415104642643655</c:v>
                </c:pt>
                <c:pt idx="67">
                  <c:v>-3.278071803495351</c:v>
                </c:pt>
                <c:pt idx="68">
                  <c:v>-4.778220408397189</c:v>
                </c:pt>
                <c:pt idx="69">
                  <c:v>-6.779286711109535</c:v>
                </c:pt>
                <c:pt idx="70">
                  <c:v>-3.469172330136061</c:v>
                </c:pt>
                <c:pt idx="71">
                  <c:v>-0.7109173679559149</c:v>
                </c:pt>
                <c:pt idx="72">
                  <c:v>4.760405155594313</c:v>
                </c:pt>
                <c:pt idx="73">
                  <c:v>2.5647497991483306</c:v>
                </c:pt>
                <c:pt idx="74">
                  <c:v>4.238445680831873</c:v>
                </c:pt>
                <c:pt idx="75">
                  <c:v>3.249298826703111</c:v>
                </c:pt>
                <c:pt idx="76">
                  <c:v>1.9659953027024102</c:v>
                </c:pt>
                <c:pt idx="77">
                  <c:v>2.5446969767614007</c:v>
                </c:pt>
                <c:pt idx="78">
                  <c:v>2.2336219619557767</c:v>
                </c:pt>
                <c:pt idx="79">
                  <c:v>1.9177493835337884</c:v>
                </c:pt>
                <c:pt idx="80">
                  <c:v>2.124842021639637</c:v>
                </c:pt>
                <c:pt idx="81">
                  <c:v>1.909081283264598</c:v>
                </c:pt>
                <c:pt idx="82">
                  <c:v>3.1106529613896754</c:v>
                </c:pt>
                <c:pt idx="83">
                  <c:v>1.89688218751661</c:v>
                </c:pt>
                <c:pt idx="84">
                  <c:v>2.389722931056042</c:v>
                </c:pt>
                <c:pt idx="85">
                  <c:v>1.578425786492943</c:v>
                </c:pt>
                <c:pt idx="86">
                  <c:v>1.3764459882615796</c:v>
                </c:pt>
                <c:pt idx="87">
                  <c:v>2.474010296477914</c:v>
                </c:pt>
                <c:pt idx="88">
                  <c:v>1.4838012088388552</c:v>
                </c:pt>
                <c:pt idx="89">
                  <c:v>1.7086869427313047</c:v>
                </c:pt>
                <c:pt idx="90">
                  <c:v>2.5650245111614254</c:v>
                </c:pt>
                <c:pt idx="91">
                  <c:v>2.766962286040936</c:v>
                </c:pt>
                <c:pt idx="92">
                  <c:v>2.8239645892293055</c:v>
                </c:pt>
                <c:pt idx="93">
                  <c:v>3.256012589964911</c:v>
                </c:pt>
                <c:pt idx="94">
                  <c:v>3.4942104370907714</c:v>
                </c:pt>
                <c:pt idx="95">
                  <c:v>1.9410715024043697</c:v>
                </c:pt>
                <c:pt idx="96">
                  <c:v>2.1893433223580274</c:v>
                </c:pt>
                <c:pt idx="97">
                  <c:v>2.3873474378867314</c:v>
                </c:pt>
                <c:pt idx="98">
                  <c:v>0.4213351777189871</c:v>
                </c:pt>
                <c:pt idx="99">
                  <c:v>1.6289495094378594</c:v>
                </c:pt>
                <c:pt idx="100">
                  <c:v>-1.8529827832259258</c:v>
                </c:pt>
                <c:pt idx="101">
                  <c:v>-1.3610915192199116</c:v>
                </c:pt>
                <c:pt idx="102">
                  <c:v>-1.559151887852039</c:v>
                </c:pt>
                <c:pt idx="103">
                  <c:v>-0.9582386360718687</c:v>
                </c:pt>
                <c:pt idx="104">
                  <c:v>-2.3609059223705913</c:v>
                </c:pt>
                <c:pt idx="105">
                  <c:v>-2.0631534878417597</c:v>
                </c:pt>
                <c:pt idx="106">
                  <c:v>-1.1855918551095783</c:v>
                </c:pt>
                <c:pt idx="107">
                  <c:v>-2.7140778018537475</c:v>
                </c:pt>
                <c:pt idx="108">
                  <c:v>-1.6333067319681618</c:v>
                </c:pt>
                <c:pt idx="109">
                  <c:v>1.8819778880480698</c:v>
                </c:pt>
                <c:pt idx="110">
                  <c:v>-0.8846515563015487</c:v>
                </c:pt>
                <c:pt idx="111">
                  <c:v>0.8418370169509757</c:v>
                </c:pt>
                <c:pt idx="112">
                  <c:v>2.599983646175545</c:v>
                </c:pt>
                <c:pt idx="113">
                  <c:v>0.17258896954692204</c:v>
                </c:pt>
                <c:pt idx="114">
                  <c:v>1.506878648191062</c:v>
                </c:pt>
                <c:pt idx="115">
                  <c:v>0.7709072822012644</c:v>
                </c:pt>
                <c:pt idx="116">
                  <c:v>3.3576251768220686</c:v>
                </c:pt>
                <c:pt idx="117">
                  <c:v>0.8247342665149091</c:v>
                </c:pt>
                <c:pt idx="118">
                  <c:v>1.386136927020459</c:v>
                </c:pt>
                <c:pt idx="119">
                  <c:v>-1.2337628699829821</c:v>
                </c:pt>
                <c:pt idx="120">
                  <c:v>0.15322901176659798</c:v>
                </c:pt>
                <c:pt idx="121">
                  <c:v>-0.26539096119913097</c:v>
                </c:pt>
                <c:pt idx="122">
                  <c:v>0.8002190646929961</c:v>
                </c:pt>
                <c:pt idx="123">
                  <c:v>-0.23183180241387902</c:v>
                </c:pt>
                <c:pt idx="124">
                  <c:v>0.4452044058996023</c:v>
                </c:pt>
                <c:pt idx="125">
                  <c:v>-0.37808804704751253</c:v>
                </c:pt>
                <c:pt idx="126">
                  <c:v>0.4237815852465303</c:v>
                </c:pt>
                <c:pt idx="127">
                  <c:v>-0.08467094494363891</c:v>
                </c:pt>
                <c:pt idx="128">
                  <c:v>-0.700508579838683</c:v>
                </c:pt>
                <c:pt idx="129">
                  <c:v>0.8834034546443803</c:v>
                </c:pt>
                <c:pt idx="130">
                  <c:v>-0.9845687877878362</c:v>
                </c:pt>
                <c:pt idx="131">
                  <c:v>-1.3001291511817357</c:v>
                </c:pt>
                <c:pt idx="132">
                  <c:v>0.25737309519138307</c:v>
                </c:pt>
                <c:pt idx="133">
                  <c:v>-0.26878957413724436</c:v>
                </c:pt>
                <c:pt idx="134">
                  <c:v>-0.5558371850344201</c:v>
                </c:pt>
                <c:pt idx="135">
                  <c:v>-2.54572238793736</c:v>
                </c:pt>
                <c:pt idx="136">
                  <c:v>-1.630064774009611</c:v>
                </c:pt>
                <c:pt idx="137">
                  <c:v>-2.5173231157475016</c:v>
                </c:pt>
                <c:pt idx="138">
                  <c:v>0.0863964616225843</c:v>
                </c:pt>
                <c:pt idx="139">
                  <c:v>1.3303875865597519</c:v>
                </c:pt>
                <c:pt idx="140">
                  <c:v>2.154843182524303</c:v>
                </c:pt>
                <c:pt idx="141">
                  <c:v>1.0672138486641956</c:v>
                </c:pt>
                <c:pt idx="142">
                  <c:v>0.8217893706279824</c:v>
                </c:pt>
                <c:pt idx="143">
                  <c:v>-0.44704641439754766</c:v>
                </c:pt>
                <c:pt idx="144">
                  <c:v>-0.19077679789076285</c:v>
                </c:pt>
                <c:pt idx="145">
                  <c:v>0.2545645307119315</c:v>
                </c:pt>
                <c:pt idx="146">
                  <c:v>0.5656842854696293</c:v>
                </c:pt>
                <c:pt idx="147">
                  <c:v>-0.10843657045545285</c:v>
                </c:pt>
                <c:pt idx="148">
                  <c:v>1.0842571702808073</c:v>
                </c:pt>
                <c:pt idx="149">
                  <c:v>-0.025501642115301593</c:v>
                </c:pt>
                <c:pt idx="150">
                  <c:v>1.0796973757594515</c:v>
                </c:pt>
                <c:pt idx="151">
                  <c:v>0.2845016918209353</c:v>
                </c:pt>
                <c:pt idx="152">
                  <c:v>-0.10962575874292213</c:v>
                </c:pt>
                <c:pt idx="153">
                  <c:v>0.6032826398603817</c:v>
                </c:pt>
                <c:pt idx="154">
                  <c:v>-0.3914102252411027</c:v>
                </c:pt>
                <c:pt idx="155">
                  <c:v>1.3219092369301393</c:v>
                </c:pt>
                <c:pt idx="156">
                  <c:v>0.023052609222986575</c:v>
                </c:pt>
                <c:pt idx="157">
                  <c:v>-0.6715228743594963</c:v>
                </c:pt>
                <c:pt idx="158">
                  <c:v>-0.7208204944733296</c:v>
                </c:pt>
                <c:pt idx="159">
                  <c:v>-0.9573783973397241</c:v>
                </c:pt>
                <c:pt idx="160">
                  <c:v>0.9987807104202489</c:v>
                </c:pt>
                <c:pt idx="161">
                  <c:v>1.952630834028568</c:v>
                </c:pt>
                <c:pt idx="162">
                  <c:v>0.9852616010066413</c:v>
                </c:pt>
                <c:pt idx="163">
                  <c:v>-0.8909732587797521</c:v>
                </c:pt>
                <c:pt idx="164">
                  <c:v>0.17549866483804522</c:v>
                </c:pt>
                <c:pt idx="165">
                  <c:v>0.9231439676117219</c:v>
                </c:pt>
                <c:pt idx="166">
                  <c:v>1.4653465300599464</c:v>
                </c:pt>
                <c:pt idx="167">
                  <c:v>0.5172377741363761</c:v>
                </c:pt>
                <c:pt idx="168">
                  <c:v>0.20724450708551956</c:v>
                </c:pt>
                <c:pt idx="169">
                  <c:v>-1.5745880166340953</c:v>
                </c:pt>
                <c:pt idx="170">
                  <c:v>0.812458725163836</c:v>
                </c:pt>
                <c:pt idx="171">
                  <c:v>-3.718479998608572</c:v>
                </c:pt>
                <c:pt idx="172">
                  <c:v>-3.3046024078965957</c:v>
                </c:pt>
                <c:pt idx="173">
                  <c:v>-2.807737534454688</c:v>
                </c:pt>
                <c:pt idx="174">
                  <c:v>-3.204544263048959</c:v>
                </c:pt>
                <c:pt idx="175">
                  <c:v>-0.4695207323635344</c:v>
                </c:pt>
                <c:pt idx="176">
                  <c:v>-0.335430020210012</c:v>
                </c:pt>
                <c:pt idx="177">
                  <c:v>-1.2196343818879</c:v>
                </c:pt>
                <c:pt idx="178">
                  <c:v>1.564191736059101</c:v>
                </c:pt>
                <c:pt idx="179">
                  <c:v>3.024264823102456</c:v>
                </c:pt>
                <c:pt idx="180">
                  <c:v>2.101306828497954</c:v>
                </c:pt>
                <c:pt idx="181">
                  <c:v>3.761777860463482</c:v>
                </c:pt>
                <c:pt idx="182">
                  <c:v>-1.196032219134608</c:v>
                </c:pt>
                <c:pt idx="183">
                  <c:v>-0.554564704955169</c:v>
                </c:pt>
                <c:pt idx="184">
                  <c:v>-1.497182208533843</c:v>
                </c:pt>
                <c:pt idx="185">
                  <c:v>-1.7004948313891788</c:v>
                </c:pt>
                <c:pt idx="186">
                  <c:v>0.24110522329505102</c:v>
                </c:pt>
                <c:pt idx="187">
                  <c:v>-1.5910034276711258</c:v>
                </c:pt>
                <c:pt idx="188">
                  <c:v>-1.4510442772619996</c:v>
                </c:pt>
                <c:pt idx="189">
                  <c:v>0.3724261324209124</c:v>
                </c:pt>
                <c:pt idx="190">
                  <c:v>-0.6321459313821265</c:v>
                </c:pt>
                <c:pt idx="191">
                  <c:v>-0.33040321920186955</c:v>
                </c:pt>
                <c:pt idx="192">
                  <c:v>-0.42780817314682906</c:v>
                </c:pt>
                <c:pt idx="193">
                  <c:v>-2.035251178282664</c:v>
                </c:pt>
                <c:pt idx="194">
                  <c:v>-1.2557525008400887</c:v>
                </c:pt>
                <c:pt idx="195">
                  <c:v>-1.9898584531616734</c:v>
                </c:pt>
                <c:pt idx="196">
                  <c:v>-0.704326661537209</c:v>
                </c:pt>
                <c:pt idx="197">
                  <c:v>-2.0272877975627495</c:v>
                </c:pt>
                <c:pt idx="198">
                  <c:v>-1.2481345367237395</c:v>
                </c:pt>
                <c:pt idx="199">
                  <c:v>-1.6298301645733773</c:v>
                </c:pt>
                <c:pt idx="200">
                  <c:v>-2.60455735184658</c:v>
                </c:pt>
                <c:pt idx="201">
                  <c:v>-1.2881905068545052</c:v>
                </c:pt>
                <c:pt idx="202">
                  <c:v>-2.3718223089910992</c:v>
                </c:pt>
                <c:pt idx="203">
                  <c:v>-1.158946705521231</c:v>
                </c:pt>
                <c:pt idx="204">
                  <c:v>-1.1314765858810176</c:v>
                </c:pt>
                <c:pt idx="205">
                  <c:v>0.11321194314488991</c:v>
                </c:pt>
                <c:pt idx="206">
                  <c:v>2.030572839210123</c:v>
                </c:pt>
                <c:pt idx="207">
                  <c:v>-0.6386683672648985</c:v>
                </c:pt>
                <c:pt idx="208">
                  <c:v>2.546530252852378</c:v>
                </c:pt>
                <c:pt idx="209">
                  <c:v>-0.2642207704880377</c:v>
                </c:pt>
                <c:pt idx="210">
                  <c:v>0.41181749442772286</c:v>
                </c:pt>
                <c:pt idx="211">
                  <c:v>-2.1618987868674537</c:v>
                </c:pt>
                <c:pt idx="212">
                  <c:v>-1.059729575162038</c:v>
                </c:pt>
                <c:pt idx="213">
                  <c:v>-1.609919177467873</c:v>
                </c:pt>
                <c:pt idx="214">
                  <c:v>0.49051053486243745</c:v>
                </c:pt>
                <c:pt idx="215">
                  <c:v>-2.6129684172586707</c:v>
                </c:pt>
                <c:pt idx="216">
                  <c:v>-1.4101397346503006</c:v>
                </c:pt>
                <c:pt idx="217">
                  <c:v>-0.9349514917931714</c:v>
                </c:pt>
                <c:pt idx="218">
                  <c:v>-0.32258163057289835</c:v>
                </c:pt>
                <c:pt idx="219">
                  <c:v>-0.9921896951411355</c:v>
                </c:pt>
                <c:pt idx="220">
                  <c:v>0.9292076910408582</c:v>
                </c:pt>
                <c:pt idx="221">
                  <c:v>2.5686020212722553</c:v>
                </c:pt>
                <c:pt idx="222">
                  <c:v>3.3936665552185588</c:v>
                </c:pt>
                <c:pt idx="223">
                  <c:v>2.3375737819472704</c:v>
                </c:pt>
                <c:pt idx="224">
                  <c:v>3.8629475137877023</c:v>
                </c:pt>
                <c:pt idx="225">
                  <c:v>2.412756111429104</c:v>
                </c:pt>
                <c:pt idx="226">
                  <c:v>1.9475707192065954</c:v>
                </c:pt>
              </c:numCache>
            </c:numRef>
          </c:yVal>
          <c:smooth val="0"/>
        </c:ser>
        <c:axId val="45100783"/>
        <c:axId val="3253864"/>
      </c:scatterChart>
      <c:valAx>
        <c:axId val="451007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3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3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53864"/>
        <c:crosses val="autoZero"/>
        <c:crossBetween val="midCat"/>
        <c:dispUnits/>
      </c:valAx>
      <c:valAx>
        <c:axId val="32538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3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residual FZAO (")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3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10078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99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2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2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MODEL!$D$23:$D$1010</c:f>
              <c:numCache/>
            </c:numRef>
          </c:xVal>
          <c:yVal>
            <c:numRef>
              <c:f>MODEL!$P$23:$P$1010</c:f>
              <c:numCache>
                <c:ptCount val="988"/>
                <c:pt idx="1">
                  <c:v>0.15784638369056836</c:v>
                </c:pt>
                <c:pt idx="2">
                  <c:v>-0.08467800795845903</c:v>
                </c:pt>
                <c:pt idx="3">
                  <c:v>0.1331015866883547</c:v>
                </c:pt>
                <c:pt idx="4">
                  <c:v>1.6787430586083616</c:v>
                </c:pt>
                <c:pt idx="5">
                  <c:v>0.9350188815530629</c:v>
                </c:pt>
                <c:pt idx="6">
                  <c:v>1.2912609778612136</c:v>
                </c:pt>
                <c:pt idx="7">
                  <c:v>3.955090123747496</c:v>
                </c:pt>
                <c:pt idx="8">
                  <c:v>2.931914081627255</c:v>
                </c:pt>
                <c:pt idx="9">
                  <c:v>3.2062756761532114</c:v>
                </c:pt>
                <c:pt idx="10">
                  <c:v>1.8143386343494399</c:v>
                </c:pt>
                <c:pt idx="11">
                  <c:v>4.626137652015302</c:v>
                </c:pt>
                <c:pt idx="12">
                  <c:v>3.307219183828977</c:v>
                </c:pt>
                <c:pt idx="13">
                  <c:v>1.1121947200916793</c:v>
                </c:pt>
                <c:pt idx="14">
                  <c:v>3.6272616218050047</c:v>
                </c:pt>
                <c:pt idx="15">
                  <c:v>2.543409834780988</c:v>
                </c:pt>
                <c:pt idx="16">
                  <c:v>1.466450406442661</c:v>
                </c:pt>
                <c:pt idx="17">
                  <c:v>2.2954526665514265</c:v>
                </c:pt>
                <c:pt idx="18">
                  <c:v>2.0979969265228675</c:v>
                </c:pt>
                <c:pt idx="19">
                  <c:v>2.1590336821936944</c:v>
                </c:pt>
                <c:pt idx="20">
                  <c:v>0.6039820995763705</c:v>
                </c:pt>
                <c:pt idx="21">
                  <c:v>0.6983442263959745</c:v>
                </c:pt>
                <c:pt idx="22">
                  <c:v>0.7195782147146872</c:v>
                </c:pt>
                <c:pt idx="23">
                  <c:v>0.5050204455316987</c:v>
                </c:pt>
                <c:pt idx="24">
                  <c:v>1.5081576354351967</c:v>
                </c:pt>
                <c:pt idx="25">
                  <c:v>3.6587343517158786</c:v>
                </c:pt>
                <c:pt idx="26">
                  <c:v>4.059925718723207</c:v>
                </c:pt>
                <c:pt idx="27">
                  <c:v>4.259751165846936</c:v>
                </c:pt>
                <c:pt idx="28">
                  <c:v>0.47726656328860884</c:v>
                </c:pt>
                <c:pt idx="29">
                  <c:v>0.21564950034576214</c:v>
                </c:pt>
                <c:pt idx="30">
                  <c:v>-0.5657273025030491</c:v>
                </c:pt>
                <c:pt idx="31">
                  <c:v>2.7054529190118757</c:v>
                </c:pt>
                <c:pt idx="32">
                  <c:v>-2.9525112858011653</c:v>
                </c:pt>
                <c:pt idx="33">
                  <c:v>-1.9835104156712333</c:v>
                </c:pt>
                <c:pt idx="34">
                  <c:v>-1.9846088439464609</c:v>
                </c:pt>
                <c:pt idx="35">
                  <c:v>-3.1776749533479602</c:v>
                </c:pt>
                <c:pt idx="36">
                  <c:v>-2.7115601221367314</c:v>
                </c:pt>
                <c:pt idx="37">
                  <c:v>-3.491145656771991</c:v>
                </c:pt>
                <c:pt idx="38">
                  <c:v>-2.7920696993456033</c:v>
                </c:pt>
                <c:pt idx="39">
                  <c:v>-2.102966335365025</c:v>
                </c:pt>
                <c:pt idx="40">
                  <c:v>-3.098379851982415</c:v>
                </c:pt>
                <c:pt idx="41">
                  <c:v>-2.5101175867957863</c:v>
                </c:pt>
                <c:pt idx="42">
                  <c:v>-3.3884064378125345</c:v>
                </c:pt>
                <c:pt idx="43">
                  <c:v>-2.7787486921907174</c:v>
                </c:pt>
                <c:pt idx="44">
                  <c:v>-2.7494172824305565</c:v>
                </c:pt>
                <c:pt idx="45">
                  <c:v>-2.2224141397058474</c:v>
                </c:pt>
                <c:pt idx="46">
                  <c:v>-1.383304458717845</c:v>
                </c:pt>
                <c:pt idx="47">
                  <c:v>-0.8901350440612958</c:v>
                </c:pt>
                <c:pt idx="48">
                  <c:v>1.8519397145506247</c:v>
                </c:pt>
                <c:pt idx="49">
                  <c:v>-0.5933667085095209</c:v>
                </c:pt>
                <c:pt idx="50">
                  <c:v>-0.028098946910773748</c:v>
                </c:pt>
                <c:pt idx="51">
                  <c:v>-4.184409459915017</c:v>
                </c:pt>
                <c:pt idx="52">
                  <c:v>-3.0779131643921147</c:v>
                </c:pt>
                <c:pt idx="53">
                  <c:v>-3.098250349741619</c:v>
                </c:pt>
                <c:pt idx="54">
                  <c:v>-2.4929372538234844</c:v>
                </c:pt>
                <c:pt idx="55">
                  <c:v>-3.1358160027006647</c:v>
                </c:pt>
                <c:pt idx="56">
                  <c:v>-2.067730684888218</c:v>
                </c:pt>
                <c:pt idx="57">
                  <c:v>-2.4630713840830367</c:v>
                </c:pt>
                <c:pt idx="59">
                  <c:v>-4.790551053927658</c:v>
                </c:pt>
                <c:pt idx="60">
                  <c:v>-3.1564786737476</c:v>
                </c:pt>
                <c:pt idx="61">
                  <c:v>-2.80610966949574</c:v>
                </c:pt>
                <c:pt idx="62">
                  <c:v>-2.553512571687506</c:v>
                </c:pt>
                <c:pt idx="63">
                  <c:v>-2.905759205880173</c:v>
                </c:pt>
                <c:pt idx="64">
                  <c:v>-3.648247641274935</c:v>
                </c:pt>
                <c:pt idx="65">
                  <c:v>-2.4859827823070617</c:v>
                </c:pt>
                <c:pt idx="66">
                  <c:v>-2.415104642643655</c:v>
                </c:pt>
                <c:pt idx="67">
                  <c:v>-3.278071803495351</c:v>
                </c:pt>
                <c:pt idx="68">
                  <c:v>-4.778220408397189</c:v>
                </c:pt>
                <c:pt idx="69">
                  <c:v>-6.779286711109535</c:v>
                </c:pt>
                <c:pt idx="70">
                  <c:v>-3.469172330136061</c:v>
                </c:pt>
                <c:pt idx="71">
                  <c:v>-0.7109173679559149</c:v>
                </c:pt>
                <c:pt idx="72">
                  <c:v>4.760405155594313</c:v>
                </c:pt>
                <c:pt idx="73">
                  <c:v>2.5647497991483306</c:v>
                </c:pt>
                <c:pt idx="74">
                  <c:v>4.238445680831873</c:v>
                </c:pt>
                <c:pt idx="75">
                  <c:v>3.249298826703111</c:v>
                </c:pt>
                <c:pt idx="76">
                  <c:v>1.9659953027024102</c:v>
                </c:pt>
                <c:pt idx="77">
                  <c:v>2.5446969767614007</c:v>
                </c:pt>
                <c:pt idx="78">
                  <c:v>2.2336219619557767</c:v>
                </c:pt>
                <c:pt idx="79">
                  <c:v>1.9177493835337884</c:v>
                </c:pt>
                <c:pt idx="80">
                  <c:v>2.124842021639637</c:v>
                </c:pt>
                <c:pt idx="81">
                  <c:v>1.909081283264598</c:v>
                </c:pt>
                <c:pt idx="82">
                  <c:v>3.1106529613896754</c:v>
                </c:pt>
                <c:pt idx="83">
                  <c:v>1.89688218751661</c:v>
                </c:pt>
                <c:pt idx="84">
                  <c:v>2.389722931056042</c:v>
                </c:pt>
                <c:pt idx="85">
                  <c:v>1.578425786492943</c:v>
                </c:pt>
                <c:pt idx="86">
                  <c:v>1.3764459882615796</c:v>
                </c:pt>
                <c:pt idx="87">
                  <c:v>2.474010296477914</c:v>
                </c:pt>
                <c:pt idx="88">
                  <c:v>1.4838012088388552</c:v>
                </c:pt>
                <c:pt idx="89">
                  <c:v>1.7086869427313047</c:v>
                </c:pt>
                <c:pt idx="90">
                  <c:v>2.5650245111614254</c:v>
                </c:pt>
                <c:pt idx="91">
                  <c:v>2.766962286040936</c:v>
                </c:pt>
                <c:pt idx="92">
                  <c:v>2.8239645892293055</c:v>
                </c:pt>
                <c:pt idx="93">
                  <c:v>3.256012589964911</c:v>
                </c:pt>
                <c:pt idx="94">
                  <c:v>3.4942104370907714</c:v>
                </c:pt>
                <c:pt idx="95">
                  <c:v>1.9410715024043697</c:v>
                </c:pt>
                <c:pt idx="96">
                  <c:v>2.1893433223580274</c:v>
                </c:pt>
                <c:pt idx="97">
                  <c:v>2.3873474378867314</c:v>
                </c:pt>
                <c:pt idx="98">
                  <c:v>0.4213351777189871</c:v>
                </c:pt>
                <c:pt idx="99">
                  <c:v>1.6289495094378594</c:v>
                </c:pt>
                <c:pt idx="100">
                  <c:v>-1.8529827832259258</c:v>
                </c:pt>
                <c:pt idx="101">
                  <c:v>-1.3610915192199116</c:v>
                </c:pt>
                <c:pt idx="102">
                  <c:v>-1.559151887852039</c:v>
                </c:pt>
                <c:pt idx="103">
                  <c:v>-0.9582386360718687</c:v>
                </c:pt>
                <c:pt idx="104">
                  <c:v>-2.3609059223705913</c:v>
                </c:pt>
                <c:pt idx="105">
                  <c:v>-2.0631534878417597</c:v>
                </c:pt>
                <c:pt idx="106">
                  <c:v>-1.1855918551095783</c:v>
                </c:pt>
                <c:pt idx="107">
                  <c:v>-2.7140778018537475</c:v>
                </c:pt>
                <c:pt idx="108">
                  <c:v>-1.6333067319681618</c:v>
                </c:pt>
                <c:pt idx="109">
                  <c:v>1.8819778880480698</c:v>
                </c:pt>
                <c:pt idx="110">
                  <c:v>-0.8846515563015487</c:v>
                </c:pt>
                <c:pt idx="111">
                  <c:v>0.8418370169509757</c:v>
                </c:pt>
                <c:pt idx="112">
                  <c:v>2.599983646175545</c:v>
                </c:pt>
                <c:pt idx="113">
                  <c:v>0.17258896954692204</c:v>
                </c:pt>
                <c:pt idx="114">
                  <c:v>1.506878648191062</c:v>
                </c:pt>
                <c:pt idx="115">
                  <c:v>0.7709072822012644</c:v>
                </c:pt>
                <c:pt idx="116">
                  <c:v>3.3576251768220686</c:v>
                </c:pt>
                <c:pt idx="117">
                  <c:v>0.8247342665149091</c:v>
                </c:pt>
                <c:pt idx="118">
                  <c:v>1.386136927020459</c:v>
                </c:pt>
                <c:pt idx="119">
                  <c:v>-1.2337628699829821</c:v>
                </c:pt>
                <c:pt idx="120">
                  <c:v>0.15322901176659798</c:v>
                </c:pt>
                <c:pt idx="121">
                  <c:v>-0.26539096119913097</c:v>
                </c:pt>
                <c:pt idx="122">
                  <c:v>0.8002190646929961</c:v>
                </c:pt>
                <c:pt idx="123">
                  <c:v>-0.23183180241387902</c:v>
                </c:pt>
                <c:pt idx="124">
                  <c:v>0.4452044058996023</c:v>
                </c:pt>
                <c:pt idx="125">
                  <c:v>-0.37808804704751253</c:v>
                </c:pt>
                <c:pt idx="126">
                  <c:v>0.4237815852465303</c:v>
                </c:pt>
                <c:pt idx="127">
                  <c:v>-0.08467094494363891</c:v>
                </c:pt>
                <c:pt idx="128">
                  <c:v>-0.700508579838683</c:v>
                </c:pt>
                <c:pt idx="129">
                  <c:v>0.8834034546443803</c:v>
                </c:pt>
                <c:pt idx="130">
                  <c:v>-0.9845687877878362</c:v>
                </c:pt>
                <c:pt idx="131">
                  <c:v>-1.3001291511817357</c:v>
                </c:pt>
                <c:pt idx="132">
                  <c:v>0.25737309519138307</c:v>
                </c:pt>
                <c:pt idx="133">
                  <c:v>-0.26878957413724436</c:v>
                </c:pt>
                <c:pt idx="134">
                  <c:v>-0.5558371850344201</c:v>
                </c:pt>
                <c:pt idx="135">
                  <c:v>-2.54572238793736</c:v>
                </c:pt>
                <c:pt idx="136">
                  <c:v>-1.630064774009611</c:v>
                </c:pt>
                <c:pt idx="137">
                  <c:v>-2.5173231157475016</c:v>
                </c:pt>
                <c:pt idx="138">
                  <c:v>0.0863964616225843</c:v>
                </c:pt>
                <c:pt idx="139">
                  <c:v>1.3303875865597519</c:v>
                </c:pt>
                <c:pt idx="140">
                  <c:v>2.154843182524303</c:v>
                </c:pt>
                <c:pt idx="141">
                  <c:v>1.0672138486641956</c:v>
                </c:pt>
                <c:pt idx="142">
                  <c:v>0.8217893706279824</c:v>
                </c:pt>
                <c:pt idx="143">
                  <c:v>-0.44704641439754766</c:v>
                </c:pt>
                <c:pt idx="144">
                  <c:v>-0.19077679789076285</c:v>
                </c:pt>
                <c:pt idx="145">
                  <c:v>0.2545645307119315</c:v>
                </c:pt>
                <c:pt idx="146">
                  <c:v>0.5656842854696293</c:v>
                </c:pt>
                <c:pt idx="147">
                  <c:v>-0.10843657045545285</c:v>
                </c:pt>
                <c:pt idx="148">
                  <c:v>1.0842571702808073</c:v>
                </c:pt>
                <c:pt idx="149">
                  <c:v>-0.025501642115301593</c:v>
                </c:pt>
                <c:pt idx="150">
                  <c:v>1.0796973757594515</c:v>
                </c:pt>
                <c:pt idx="151">
                  <c:v>0.2845016918209353</c:v>
                </c:pt>
                <c:pt idx="152">
                  <c:v>-0.10962575874292213</c:v>
                </c:pt>
                <c:pt idx="153">
                  <c:v>0.6032826398603817</c:v>
                </c:pt>
                <c:pt idx="154">
                  <c:v>-0.3914102252411027</c:v>
                </c:pt>
                <c:pt idx="155">
                  <c:v>1.3219092369301393</c:v>
                </c:pt>
                <c:pt idx="156">
                  <c:v>0.023052609222986575</c:v>
                </c:pt>
                <c:pt idx="157">
                  <c:v>-0.6715228743594963</c:v>
                </c:pt>
                <c:pt idx="158">
                  <c:v>-0.7208204944733296</c:v>
                </c:pt>
                <c:pt idx="159">
                  <c:v>-0.9573783973397241</c:v>
                </c:pt>
                <c:pt idx="160">
                  <c:v>0.9987807104202489</c:v>
                </c:pt>
                <c:pt idx="161">
                  <c:v>1.952630834028568</c:v>
                </c:pt>
                <c:pt idx="162">
                  <c:v>0.9852616010066413</c:v>
                </c:pt>
                <c:pt idx="163">
                  <c:v>-0.8909732587797521</c:v>
                </c:pt>
                <c:pt idx="164">
                  <c:v>0.17549866483804522</c:v>
                </c:pt>
                <c:pt idx="165">
                  <c:v>0.9231439676117219</c:v>
                </c:pt>
                <c:pt idx="166">
                  <c:v>1.4653465300599464</c:v>
                </c:pt>
                <c:pt idx="167">
                  <c:v>0.5172377741363761</c:v>
                </c:pt>
                <c:pt idx="168">
                  <c:v>0.20724450708551956</c:v>
                </c:pt>
                <c:pt idx="169">
                  <c:v>-1.5745880166340953</c:v>
                </c:pt>
                <c:pt idx="170">
                  <c:v>0.812458725163836</c:v>
                </c:pt>
                <c:pt idx="171">
                  <c:v>-3.718479998608572</c:v>
                </c:pt>
                <c:pt idx="172">
                  <c:v>-3.3046024078965957</c:v>
                </c:pt>
                <c:pt idx="173">
                  <c:v>-2.807737534454688</c:v>
                </c:pt>
                <c:pt idx="174">
                  <c:v>-3.204544263048959</c:v>
                </c:pt>
                <c:pt idx="175">
                  <c:v>-0.4695207323635344</c:v>
                </c:pt>
                <c:pt idx="176">
                  <c:v>-0.335430020210012</c:v>
                </c:pt>
                <c:pt idx="177">
                  <c:v>-1.2196343818879</c:v>
                </c:pt>
                <c:pt idx="178">
                  <c:v>1.564191736059101</c:v>
                </c:pt>
                <c:pt idx="179">
                  <c:v>3.024264823102456</c:v>
                </c:pt>
                <c:pt idx="180">
                  <c:v>2.101306828497954</c:v>
                </c:pt>
                <c:pt idx="181">
                  <c:v>3.761777860463482</c:v>
                </c:pt>
                <c:pt idx="182">
                  <c:v>-1.196032219134608</c:v>
                </c:pt>
                <c:pt idx="183">
                  <c:v>-0.554564704955169</c:v>
                </c:pt>
                <c:pt idx="184">
                  <c:v>-1.497182208533843</c:v>
                </c:pt>
                <c:pt idx="185">
                  <c:v>-1.7004948313891788</c:v>
                </c:pt>
                <c:pt idx="186">
                  <c:v>0.24110522329505102</c:v>
                </c:pt>
                <c:pt idx="187">
                  <c:v>-1.5910034276711258</c:v>
                </c:pt>
                <c:pt idx="188">
                  <c:v>-1.4510442772619996</c:v>
                </c:pt>
                <c:pt idx="189">
                  <c:v>0.3724261324209124</c:v>
                </c:pt>
                <c:pt idx="190">
                  <c:v>-0.6321459313821265</c:v>
                </c:pt>
                <c:pt idx="191">
                  <c:v>-0.33040321920186955</c:v>
                </c:pt>
                <c:pt idx="192">
                  <c:v>-0.42780817314682906</c:v>
                </c:pt>
                <c:pt idx="193">
                  <c:v>-2.035251178282664</c:v>
                </c:pt>
                <c:pt idx="194">
                  <c:v>-1.2557525008400887</c:v>
                </c:pt>
                <c:pt idx="195">
                  <c:v>-1.9898584531616734</c:v>
                </c:pt>
                <c:pt idx="196">
                  <c:v>-0.704326661537209</c:v>
                </c:pt>
                <c:pt idx="197">
                  <c:v>-2.0272877975627495</c:v>
                </c:pt>
                <c:pt idx="198">
                  <c:v>-1.2481345367237395</c:v>
                </c:pt>
                <c:pt idx="199">
                  <c:v>-1.6298301645733773</c:v>
                </c:pt>
                <c:pt idx="200">
                  <c:v>-2.60455735184658</c:v>
                </c:pt>
                <c:pt idx="201">
                  <c:v>-1.2881905068545052</c:v>
                </c:pt>
                <c:pt idx="202">
                  <c:v>-2.3718223089910992</c:v>
                </c:pt>
                <c:pt idx="203">
                  <c:v>-1.158946705521231</c:v>
                </c:pt>
                <c:pt idx="204">
                  <c:v>-1.1314765858810176</c:v>
                </c:pt>
                <c:pt idx="205">
                  <c:v>0.11321194314488991</c:v>
                </c:pt>
                <c:pt idx="206">
                  <c:v>2.030572839210123</c:v>
                </c:pt>
                <c:pt idx="207">
                  <c:v>-0.6386683672648985</c:v>
                </c:pt>
                <c:pt idx="208">
                  <c:v>2.546530252852378</c:v>
                </c:pt>
                <c:pt idx="209">
                  <c:v>-0.2642207704880377</c:v>
                </c:pt>
                <c:pt idx="210">
                  <c:v>0.41181749442772286</c:v>
                </c:pt>
                <c:pt idx="211">
                  <c:v>-2.1618987868674537</c:v>
                </c:pt>
                <c:pt idx="212">
                  <c:v>-1.059729575162038</c:v>
                </c:pt>
                <c:pt idx="213">
                  <c:v>-1.609919177467873</c:v>
                </c:pt>
                <c:pt idx="214">
                  <c:v>0.49051053486243745</c:v>
                </c:pt>
                <c:pt idx="215">
                  <c:v>-2.6129684172586707</c:v>
                </c:pt>
                <c:pt idx="216">
                  <c:v>-1.4101397346503006</c:v>
                </c:pt>
                <c:pt idx="217">
                  <c:v>-0.9349514917931714</c:v>
                </c:pt>
                <c:pt idx="218">
                  <c:v>-0.32258163057289835</c:v>
                </c:pt>
                <c:pt idx="219">
                  <c:v>-0.9921896951411355</c:v>
                </c:pt>
                <c:pt idx="220">
                  <c:v>0.9292076910408582</c:v>
                </c:pt>
                <c:pt idx="221">
                  <c:v>2.5686020212722553</c:v>
                </c:pt>
                <c:pt idx="222">
                  <c:v>3.3936665552185588</c:v>
                </c:pt>
                <c:pt idx="223">
                  <c:v>2.3375737819472704</c:v>
                </c:pt>
                <c:pt idx="224">
                  <c:v>3.8629475137877023</c:v>
                </c:pt>
                <c:pt idx="225">
                  <c:v>2.412756111429104</c:v>
                </c:pt>
                <c:pt idx="226">
                  <c:v>1.9475707192065954</c:v>
                </c:pt>
              </c:numCache>
            </c:numRef>
          </c:yVal>
          <c:smooth val="0"/>
        </c:ser>
        <c:axId val="29284777"/>
        <c:axId val="62236402"/>
      </c:scatterChart>
      <c:valAx>
        <c:axId val="292847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3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azimuth (degrees)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3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236402"/>
        <c:crosses val="autoZero"/>
        <c:crossBetween val="midCat"/>
        <c:dispUnits/>
        <c:majorUnit val="90"/>
        <c:minorUnit val="30"/>
      </c:valAx>
      <c:valAx>
        <c:axId val="622364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3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residual FZAO (")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3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28477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99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2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2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MODEL!$E$23:$E$1010</c:f>
              <c:numCache/>
            </c:numRef>
          </c:xVal>
          <c:yVal>
            <c:numRef>
              <c:f>MODEL!$P$23:$P$1010</c:f>
              <c:numCache>
                <c:ptCount val="988"/>
                <c:pt idx="1">
                  <c:v>0.15784638369056836</c:v>
                </c:pt>
                <c:pt idx="2">
                  <c:v>-0.08467800795845903</c:v>
                </c:pt>
                <c:pt idx="3">
                  <c:v>0.1331015866883547</c:v>
                </c:pt>
                <c:pt idx="4">
                  <c:v>1.6787430586083616</c:v>
                </c:pt>
                <c:pt idx="5">
                  <c:v>0.9350188815530629</c:v>
                </c:pt>
                <c:pt idx="6">
                  <c:v>1.2912609778612136</c:v>
                </c:pt>
                <c:pt idx="7">
                  <c:v>3.955090123747496</c:v>
                </c:pt>
                <c:pt idx="8">
                  <c:v>2.931914081627255</c:v>
                </c:pt>
                <c:pt idx="9">
                  <c:v>3.2062756761532114</c:v>
                </c:pt>
                <c:pt idx="10">
                  <c:v>1.8143386343494399</c:v>
                </c:pt>
                <c:pt idx="11">
                  <c:v>4.626137652015302</c:v>
                </c:pt>
                <c:pt idx="12">
                  <c:v>3.307219183828977</c:v>
                </c:pt>
                <c:pt idx="13">
                  <c:v>1.1121947200916793</c:v>
                </c:pt>
                <c:pt idx="14">
                  <c:v>3.6272616218050047</c:v>
                </c:pt>
                <c:pt idx="15">
                  <c:v>2.543409834780988</c:v>
                </c:pt>
                <c:pt idx="16">
                  <c:v>1.466450406442661</c:v>
                </c:pt>
                <c:pt idx="17">
                  <c:v>2.2954526665514265</c:v>
                </c:pt>
                <c:pt idx="18">
                  <c:v>2.0979969265228675</c:v>
                </c:pt>
                <c:pt idx="19">
                  <c:v>2.1590336821936944</c:v>
                </c:pt>
                <c:pt idx="20">
                  <c:v>0.6039820995763705</c:v>
                </c:pt>
                <c:pt idx="21">
                  <c:v>0.6983442263959745</c:v>
                </c:pt>
                <c:pt idx="22">
                  <c:v>0.7195782147146872</c:v>
                </c:pt>
                <c:pt idx="23">
                  <c:v>0.5050204455316987</c:v>
                </c:pt>
                <c:pt idx="24">
                  <c:v>1.5081576354351967</c:v>
                </c:pt>
                <c:pt idx="25">
                  <c:v>3.6587343517158786</c:v>
                </c:pt>
                <c:pt idx="26">
                  <c:v>4.059925718723207</c:v>
                </c:pt>
                <c:pt idx="27">
                  <c:v>4.259751165846936</c:v>
                </c:pt>
                <c:pt idx="28">
                  <c:v>0.47726656328860884</c:v>
                </c:pt>
                <c:pt idx="29">
                  <c:v>0.21564950034576214</c:v>
                </c:pt>
                <c:pt idx="30">
                  <c:v>-0.5657273025030491</c:v>
                </c:pt>
                <c:pt idx="31">
                  <c:v>2.7054529190118757</c:v>
                </c:pt>
                <c:pt idx="32">
                  <c:v>-2.9525112858011653</c:v>
                </c:pt>
                <c:pt idx="33">
                  <c:v>-1.9835104156712333</c:v>
                </c:pt>
                <c:pt idx="34">
                  <c:v>-1.9846088439464609</c:v>
                </c:pt>
                <c:pt idx="35">
                  <c:v>-3.1776749533479602</c:v>
                </c:pt>
                <c:pt idx="36">
                  <c:v>-2.7115601221367314</c:v>
                </c:pt>
                <c:pt idx="37">
                  <c:v>-3.491145656771991</c:v>
                </c:pt>
                <c:pt idx="38">
                  <c:v>-2.7920696993456033</c:v>
                </c:pt>
                <c:pt idx="39">
                  <c:v>-2.102966335365025</c:v>
                </c:pt>
                <c:pt idx="40">
                  <c:v>-3.098379851982415</c:v>
                </c:pt>
                <c:pt idx="41">
                  <c:v>-2.5101175867957863</c:v>
                </c:pt>
                <c:pt idx="42">
                  <c:v>-3.3884064378125345</c:v>
                </c:pt>
                <c:pt idx="43">
                  <c:v>-2.7787486921907174</c:v>
                </c:pt>
                <c:pt idx="44">
                  <c:v>-2.7494172824305565</c:v>
                </c:pt>
                <c:pt idx="45">
                  <c:v>-2.2224141397058474</c:v>
                </c:pt>
                <c:pt idx="46">
                  <c:v>-1.383304458717845</c:v>
                </c:pt>
                <c:pt idx="47">
                  <c:v>-0.8901350440612958</c:v>
                </c:pt>
                <c:pt idx="48">
                  <c:v>1.8519397145506247</c:v>
                </c:pt>
                <c:pt idx="49">
                  <c:v>-0.5933667085095209</c:v>
                </c:pt>
                <c:pt idx="50">
                  <c:v>-0.028098946910773748</c:v>
                </c:pt>
                <c:pt idx="51">
                  <c:v>-4.184409459915017</c:v>
                </c:pt>
                <c:pt idx="52">
                  <c:v>-3.0779131643921147</c:v>
                </c:pt>
                <c:pt idx="53">
                  <c:v>-3.098250349741619</c:v>
                </c:pt>
                <c:pt idx="54">
                  <c:v>-2.4929372538234844</c:v>
                </c:pt>
                <c:pt idx="55">
                  <c:v>-3.1358160027006647</c:v>
                </c:pt>
                <c:pt idx="56">
                  <c:v>-2.067730684888218</c:v>
                </c:pt>
                <c:pt idx="57">
                  <c:v>-2.4630713840830367</c:v>
                </c:pt>
                <c:pt idx="59">
                  <c:v>-4.790551053927658</c:v>
                </c:pt>
                <c:pt idx="60">
                  <c:v>-3.1564786737476</c:v>
                </c:pt>
                <c:pt idx="61">
                  <c:v>-2.80610966949574</c:v>
                </c:pt>
                <c:pt idx="62">
                  <c:v>-2.553512571687506</c:v>
                </c:pt>
                <c:pt idx="63">
                  <c:v>-2.905759205880173</c:v>
                </c:pt>
                <c:pt idx="64">
                  <c:v>-3.648247641274935</c:v>
                </c:pt>
                <c:pt idx="65">
                  <c:v>-2.4859827823070617</c:v>
                </c:pt>
                <c:pt idx="66">
                  <c:v>-2.415104642643655</c:v>
                </c:pt>
                <c:pt idx="67">
                  <c:v>-3.278071803495351</c:v>
                </c:pt>
                <c:pt idx="68">
                  <c:v>-4.778220408397189</c:v>
                </c:pt>
                <c:pt idx="69">
                  <c:v>-6.779286711109535</c:v>
                </c:pt>
                <c:pt idx="70">
                  <c:v>-3.469172330136061</c:v>
                </c:pt>
                <c:pt idx="71">
                  <c:v>-0.7109173679559149</c:v>
                </c:pt>
                <c:pt idx="72">
                  <c:v>4.760405155594313</c:v>
                </c:pt>
                <c:pt idx="73">
                  <c:v>2.5647497991483306</c:v>
                </c:pt>
                <c:pt idx="74">
                  <c:v>4.238445680831873</c:v>
                </c:pt>
                <c:pt idx="75">
                  <c:v>3.249298826703111</c:v>
                </c:pt>
                <c:pt idx="76">
                  <c:v>1.9659953027024102</c:v>
                </c:pt>
                <c:pt idx="77">
                  <c:v>2.5446969767614007</c:v>
                </c:pt>
                <c:pt idx="78">
                  <c:v>2.2336219619557767</c:v>
                </c:pt>
                <c:pt idx="79">
                  <c:v>1.9177493835337884</c:v>
                </c:pt>
                <c:pt idx="80">
                  <c:v>2.124842021639637</c:v>
                </c:pt>
                <c:pt idx="81">
                  <c:v>1.909081283264598</c:v>
                </c:pt>
                <c:pt idx="82">
                  <c:v>3.1106529613896754</c:v>
                </c:pt>
                <c:pt idx="83">
                  <c:v>1.89688218751661</c:v>
                </c:pt>
                <c:pt idx="84">
                  <c:v>2.389722931056042</c:v>
                </c:pt>
                <c:pt idx="85">
                  <c:v>1.578425786492943</c:v>
                </c:pt>
                <c:pt idx="86">
                  <c:v>1.3764459882615796</c:v>
                </c:pt>
                <c:pt idx="87">
                  <c:v>2.474010296477914</c:v>
                </c:pt>
                <c:pt idx="88">
                  <c:v>1.4838012088388552</c:v>
                </c:pt>
                <c:pt idx="89">
                  <c:v>1.7086869427313047</c:v>
                </c:pt>
                <c:pt idx="90">
                  <c:v>2.5650245111614254</c:v>
                </c:pt>
                <c:pt idx="91">
                  <c:v>2.766962286040936</c:v>
                </c:pt>
                <c:pt idx="92">
                  <c:v>2.8239645892293055</c:v>
                </c:pt>
                <c:pt idx="93">
                  <c:v>3.256012589964911</c:v>
                </c:pt>
                <c:pt idx="94">
                  <c:v>3.4942104370907714</c:v>
                </c:pt>
                <c:pt idx="95">
                  <c:v>1.9410715024043697</c:v>
                </c:pt>
                <c:pt idx="96">
                  <c:v>2.1893433223580274</c:v>
                </c:pt>
                <c:pt idx="97">
                  <c:v>2.3873474378867314</c:v>
                </c:pt>
                <c:pt idx="98">
                  <c:v>0.4213351777189871</c:v>
                </c:pt>
                <c:pt idx="99">
                  <c:v>1.6289495094378594</c:v>
                </c:pt>
                <c:pt idx="100">
                  <c:v>-1.8529827832259258</c:v>
                </c:pt>
                <c:pt idx="101">
                  <c:v>-1.3610915192199116</c:v>
                </c:pt>
                <c:pt idx="102">
                  <c:v>-1.559151887852039</c:v>
                </c:pt>
                <c:pt idx="103">
                  <c:v>-0.9582386360718687</c:v>
                </c:pt>
                <c:pt idx="104">
                  <c:v>-2.3609059223705913</c:v>
                </c:pt>
                <c:pt idx="105">
                  <c:v>-2.0631534878417597</c:v>
                </c:pt>
                <c:pt idx="106">
                  <c:v>-1.1855918551095783</c:v>
                </c:pt>
                <c:pt idx="107">
                  <c:v>-2.7140778018537475</c:v>
                </c:pt>
                <c:pt idx="108">
                  <c:v>-1.6333067319681618</c:v>
                </c:pt>
                <c:pt idx="109">
                  <c:v>1.8819778880480698</c:v>
                </c:pt>
                <c:pt idx="110">
                  <c:v>-0.8846515563015487</c:v>
                </c:pt>
                <c:pt idx="111">
                  <c:v>0.8418370169509757</c:v>
                </c:pt>
                <c:pt idx="112">
                  <c:v>2.599983646175545</c:v>
                </c:pt>
                <c:pt idx="113">
                  <c:v>0.17258896954692204</c:v>
                </c:pt>
                <c:pt idx="114">
                  <c:v>1.506878648191062</c:v>
                </c:pt>
                <c:pt idx="115">
                  <c:v>0.7709072822012644</c:v>
                </c:pt>
                <c:pt idx="116">
                  <c:v>3.3576251768220686</c:v>
                </c:pt>
                <c:pt idx="117">
                  <c:v>0.8247342665149091</c:v>
                </c:pt>
                <c:pt idx="118">
                  <c:v>1.386136927020459</c:v>
                </c:pt>
                <c:pt idx="119">
                  <c:v>-1.2337628699829821</c:v>
                </c:pt>
                <c:pt idx="120">
                  <c:v>0.15322901176659798</c:v>
                </c:pt>
                <c:pt idx="121">
                  <c:v>-0.26539096119913097</c:v>
                </c:pt>
                <c:pt idx="122">
                  <c:v>0.8002190646929961</c:v>
                </c:pt>
                <c:pt idx="123">
                  <c:v>-0.23183180241387902</c:v>
                </c:pt>
                <c:pt idx="124">
                  <c:v>0.4452044058996023</c:v>
                </c:pt>
                <c:pt idx="125">
                  <c:v>-0.37808804704751253</c:v>
                </c:pt>
                <c:pt idx="126">
                  <c:v>0.4237815852465303</c:v>
                </c:pt>
                <c:pt idx="127">
                  <c:v>-0.08467094494363891</c:v>
                </c:pt>
                <c:pt idx="128">
                  <c:v>-0.700508579838683</c:v>
                </c:pt>
                <c:pt idx="129">
                  <c:v>0.8834034546443803</c:v>
                </c:pt>
                <c:pt idx="130">
                  <c:v>-0.9845687877878362</c:v>
                </c:pt>
                <c:pt idx="131">
                  <c:v>-1.3001291511817357</c:v>
                </c:pt>
                <c:pt idx="132">
                  <c:v>0.25737309519138307</c:v>
                </c:pt>
                <c:pt idx="133">
                  <c:v>-0.26878957413724436</c:v>
                </c:pt>
                <c:pt idx="134">
                  <c:v>-0.5558371850344201</c:v>
                </c:pt>
                <c:pt idx="135">
                  <c:v>-2.54572238793736</c:v>
                </c:pt>
                <c:pt idx="136">
                  <c:v>-1.630064774009611</c:v>
                </c:pt>
                <c:pt idx="137">
                  <c:v>-2.5173231157475016</c:v>
                </c:pt>
                <c:pt idx="138">
                  <c:v>0.0863964616225843</c:v>
                </c:pt>
                <c:pt idx="139">
                  <c:v>1.3303875865597519</c:v>
                </c:pt>
                <c:pt idx="140">
                  <c:v>2.154843182524303</c:v>
                </c:pt>
                <c:pt idx="141">
                  <c:v>1.0672138486641956</c:v>
                </c:pt>
                <c:pt idx="142">
                  <c:v>0.8217893706279824</c:v>
                </c:pt>
                <c:pt idx="143">
                  <c:v>-0.44704641439754766</c:v>
                </c:pt>
                <c:pt idx="144">
                  <c:v>-0.19077679789076285</c:v>
                </c:pt>
                <c:pt idx="145">
                  <c:v>0.2545645307119315</c:v>
                </c:pt>
                <c:pt idx="146">
                  <c:v>0.5656842854696293</c:v>
                </c:pt>
                <c:pt idx="147">
                  <c:v>-0.10843657045545285</c:v>
                </c:pt>
                <c:pt idx="148">
                  <c:v>1.0842571702808073</c:v>
                </c:pt>
                <c:pt idx="149">
                  <c:v>-0.025501642115301593</c:v>
                </c:pt>
                <c:pt idx="150">
                  <c:v>1.0796973757594515</c:v>
                </c:pt>
                <c:pt idx="151">
                  <c:v>0.2845016918209353</c:v>
                </c:pt>
                <c:pt idx="152">
                  <c:v>-0.10962575874292213</c:v>
                </c:pt>
                <c:pt idx="153">
                  <c:v>0.6032826398603817</c:v>
                </c:pt>
                <c:pt idx="154">
                  <c:v>-0.3914102252411027</c:v>
                </c:pt>
                <c:pt idx="155">
                  <c:v>1.3219092369301393</c:v>
                </c:pt>
                <c:pt idx="156">
                  <c:v>0.023052609222986575</c:v>
                </c:pt>
                <c:pt idx="157">
                  <c:v>-0.6715228743594963</c:v>
                </c:pt>
                <c:pt idx="158">
                  <c:v>-0.7208204944733296</c:v>
                </c:pt>
                <c:pt idx="159">
                  <c:v>-0.9573783973397241</c:v>
                </c:pt>
                <c:pt idx="160">
                  <c:v>0.9987807104202489</c:v>
                </c:pt>
                <c:pt idx="161">
                  <c:v>1.952630834028568</c:v>
                </c:pt>
                <c:pt idx="162">
                  <c:v>0.9852616010066413</c:v>
                </c:pt>
                <c:pt idx="163">
                  <c:v>-0.8909732587797521</c:v>
                </c:pt>
                <c:pt idx="164">
                  <c:v>0.17549866483804522</c:v>
                </c:pt>
                <c:pt idx="165">
                  <c:v>0.9231439676117219</c:v>
                </c:pt>
                <c:pt idx="166">
                  <c:v>1.4653465300599464</c:v>
                </c:pt>
                <c:pt idx="167">
                  <c:v>0.5172377741363761</c:v>
                </c:pt>
                <c:pt idx="168">
                  <c:v>0.20724450708551956</c:v>
                </c:pt>
                <c:pt idx="169">
                  <c:v>-1.5745880166340953</c:v>
                </c:pt>
                <c:pt idx="170">
                  <c:v>0.812458725163836</c:v>
                </c:pt>
                <c:pt idx="171">
                  <c:v>-3.718479998608572</c:v>
                </c:pt>
                <c:pt idx="172">
                  <c:v>-3.3046024078965957</c:v>
                </c:pt>
                <c:pt idx="173">
                  <c:v>-2.807737534454688</c:v>
                </c:pt>
                <c:pt idx="174">
                  <c:v>-3.204544263048959</c:v>
                </c:pt>
                <c:pt idx="175">
                  <c:v>-0.4695207323635344</c:v>
                </c:pt>
                <c:pt idx="176">
                  <c:v>-0.335430020210012</c:v>
                </c:pt>
                <c:pt idx="177">
                  <c:v>-1.2196343818879</c:v>
                </c:pt>
                <c:pt idx="178">
                  <c:v>1.564191736059101</c:v>
                </c:pt>
                <c:pt idx="179">
                  <c:v>3.024264823102456</c:v>
                </c:pt>
                <c:pt idx="180">
                  <c:v>2.101306828497954</c:v>
                </c:pt>
                <c:pt idx="181">
                  <c:v>3.761777860463482</c:v>
                </c:pt>
                <c:pt idx="182">
                  <c:v>-1.196032219134608</c:v>
                </c:pt>
                <c:pt idx="183">
                  <c:v>-0.554564704955169</c:v>
                </c:pt>
                <c:pt idx="184">
                  <c:v>-1.497182208533843</c:v>
                </c:pt>
                <c:pt idx="185">
                  <c:v>-1.7004948313891788</c:v>
                </c:pt>
                <c:pt idx="186">
                  <c:v>0.24110522329505102</c:v>
                </c:pt>
                <c:pt idx="187">
                  <c:v>-1.5910034276711258</c:v>
                </c:pt>
                <c:pt idx="188">
                  <c:v>-1.4510442772619996</c:v>
                </c:pt>
                <c:pt idx="189">
                  <c:v>0.3724261324209124</c:v>
                </c:pt>
                <c:pt idx="190">
                  <c:v>-0.6321459313821265</c:v>
                </c:pt>
                <c:pt idx="191">
                  <c:v>-0.33040321920186955</c:v>
                </c:pt>
                <c:pt idx="192">
                  <c:v>-0.42780817314682906</c:v>
                </c:pt>
                <c:pt idx="193">
                  <c:v>-2.035251178282664</c:v>
                </c:pt>
                <c:pt idx="194">
                  <c:v>-1.2557525008400887</c:v>
                </c:pt>
                <c:pt idx="195">
                  <c:v>-1.9898584531616734</c:v>
                </c:pt>
                <c:pt idx="196">
                  <c:v>-0.704326661537209</c:v>
                </c:pt>
                <c:pt idx="197">
                  <c:v>-2.0272877975627495</c:v>
                </c:pt>
                <c:pt idx="198">
                  <c:v>-1.2481345367237395</c:v>
                </c:pt>
                <c:pt idx="199">
                  <c:v>-1.6298301645733773</c:v>
                </c:pt>
                <c:pt idx="200">
                  <c:v>-2.60455735184658</c:v>
                </c:pt>
                <c:pt idx="201">
                  <c:v>-1.2881905068545052</c:v>
                </c:pt>
                <c:pt idx="202">
                  <c:v>-2.3718223089910992</c:v>
                </c:pt>
                <c:pt idx="203">
                  <c:v>-1.158946705521231</c:v>
                </c:pt>
                <c:pt idx="204">
                  <c:v>-1.1314765858810176</c:v>
                </c:pt>
                <c:pt idx="205">
                  <c:v>0.11321194314488991</c:v>
                </c:pt>
                <c:pt idx="206">
                  <c:v>2.030572839210123</c:v>
                </c:pt>
                <c:pt idx="207">
                  <c:v>-0.6386683672648985</c:v>
                </c:pt>
                <c:pt idx="208">
                  <c:v>2.546530252852378</c:v>
                </c:pt>
                <c:pt idx="209">
                  <c:v>-0.2642207704880377</c:v>
                </c:pt>
                <c:pt idx="210">
                  <c:v>0.41181749442772286</c:v>
                </c:pt>
                <c:pt idx="211">
                  <c:v>-2.1618987868674537</c:v>
                </c:pt>
                <c:pt idx="212">
                  <c:v>-1.059729575162038</c:v>
                </c:pt>
                <c:pt idx="213">
                  <c:v>-1.609919177467873</c:v>
                </c:pt>
                <c:pt idx="214">
                  <c:v>0.49051053486243745</c:v>
                </c:pt>
                <c:pt idx="215">
                  <c:v>-2.6129684172586707</c:v>
                </c:pt>
                <c:pt idx="216">
                  <c:v>-1.4101397346503006</c:v>
                </c:pt>
                <c:pt idx="217">
                  <c:v>-0.9349514917931714</c:v>
                </c:pt>
                <c:pt idx="218">
                  <c:v>-0.32258163057289835</c:v>
                </c:pt>
                <c:pt idx="219">
                  <c:v>-0.9921896951411355</c:v>
                </c:pt>
                <c:pt idx="220">
                  <c:v>0.9292076910408582</c:v>
                </c:pt>
                <c:pt idx="221">
                  <c:v>2.5686020212722553</c:v>
                </c:pt>
                <c:pt idx="222">
                  <c:v>3.3936665552185588</c:v>
                </c:pt>
                <c:pt idx="223">
                  <c:v>2.3375737819472704</c:v>
                </c:pt>
                <c:pt idx="224">
                  <c:v>3.8629475137877023</c:v>
                </c:pt>
                <c:pt idx="225">
                  <c:v>2.412756111429104</c:v>
                </c:pt>
                <c:pt idx="226">
                  <c:v>1.9475707192065954</c:v>
                </c:pt>
              </c:numCache>
            </c:numRef>
          </c:yVal>
          <c:smooth val="0"/>
        </c:ser>
        <c:axId val="23256707"/>
        <c:axId val="7983772"/>
      </c:scatterChart>
      <c:valAx>
        <c:axId val="232567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3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zenith angle (degrees)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3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983772"/>
        <c:crosses val="autoZero"/>
        <c:crossBetween val="midCat"/>
        <c:dispUnits/>
      </c:valAx>
      <c:valAx>
        <c:axId val="79837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3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residual FZAO (")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3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25670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99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2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2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MODEL!$B$23:$B$1010</c:f>
              <c:numCache/>
            </c:numRef>
          </c:xVal>
          <c:yVal>
            <c:numRef>
              <c:f>MODEL!$P$23:$P$1010</c:f>
              <c:numCache>
                <c:ptCount val="988"/>
                <c:pt idx="1">
                  <c:v>0.15784638369056836</c:v>
                </c:pt>
                <c:pt idx="2">
                  <c:v>-0.08467800795845903</c:v>
                </c:pt>
                <c:pt idx="3">
                  <c:v>0.1331015866883547</c:v>
                </c:pt>
                <c:pt idx="4">
                  <c:v>1.6787430586083616</c:v>
                </c:pt>
                <c:pt idx="5">
                  <c:v>0.9350188815530629</c:v>
                </c:pt>
                <c:pt idx="6">
                  <c:v>1.2912609778612136</c:v>
                </c:pt>
                <c:pt idx="7">
                  <c:v>3.955090123747496</c:v>
                </c:pt>
                <c:pt idx="8">
                  <c:v>2.931914081627255</c:v>
                </c:pt>
                <c:pt idx="9">
                  <c:v>3.2062756761532114</c:v>
                </c:pt>
                <c:pt idx="10">
                  <c:v>1.8143386343494399</c:v>
                </c:pt>
                <c:pt idx="11">
                  <c:v>4.626137652015302</c:v>
                </c:pt>
                <c:pt idx="12">
                  <c:v>3.307219183828977</c:v>
                </c:pt>
                <c:pt idx="13">
                  <c:v>1.1121947200916793</c:v>
                </c:pt>
                <c:pt idx="14">
                  <c:v>3.6272616218050047</c:v>
                </c:pt>
                <c:pt idx="15">
                  <c:v>2.543409834780988</c:v>
                </c:pt>
                <c:pt idx="16">
                  <c:v>1.466450406442661</c:v>
                </c:pt>
                <c:pt idx="17">
                  <c:v>2.2954526665514265</c:v>
                </c:pt>
                <c:pt idx="18">
                  <c:v>2.0979969265228675</c:v>
                </c:pt>
                <c:pt idx="19">
                  <c:v>2.1590336821936944</c:v>
                </c:pt>
                <c:pt idx="20">
                  <c:v>0.6039820995763705</c:v>
                </c:pt>
                <c:pt idx="21">
                  <c:v>0.6983442263959745</c:v>
                </c:pt>
                <c:pt idx="22">
                  <c:v>0.7195782147146872</c:v>
                </c:pt>
                <c:pt idx="23">
                  <c:v>0.5050204455316987</c:v>
                </c:pt>
                <c:pt idx="24">
                  <c:v>1.5081576354351967</c:v>
                </c:pt>
                <c:pt idx="25">
                  <c:v>3.6587343517158786</c:v>
                </c:pt>
                <c:pt idx="26">
                  <c:v>4.059925718723207</c:v>
                </c:pt>
                <c:pt idx="27">
                  <c:v>4.259751165846936</c:v>
                </c:pt>
                <c:pt idx="28">
                  <c:v>0.47726656328860884</c:v>
                </c:pt>
                <c:pt idx="29">
                  <c:v>0.21564950034576214</c:v>
                </c:pt>
                <c:pt idx="30">
                  <c:v>-0.5657273025030491</c:v>
                </c:pt>
                <c:pt idx="31">
                  <c:v>2.7054529190118757</c:v>
                </c:pt>
                <c:pt idx="32">
                  <c:v>-2.9525112858011653</c:v>
                </c:pt>
                <c:pt idx="33">
                  <c:v>-1.9835104156712333</c:v>
                </c:pt>
                <c:pt idx="34">
                  <c:v>-1.9846088439464609</c:v>
                </c:pt>
                <c:pt idx="35">
                  <c:v>-3.1776749533479602</c:v>
                </c:pt>
                <c:pt idx="36">
                  <c:v>-2.7115601221367314</c:v>
                </c:pt>
                <c:pt idx="37">
                  <c:v>-3.491145656771991</c:v>
                </c:pt>
                <c:pt idx="38">
                  <c:v>-2.7920696993456033</c:v>
                </c:pt>
                <c:pt idx="39">
                  <c:v>-2.102966335365025</c:v>
                </c:pt>
                <c:pt idx="40">
                  <c:v>-3.098379851982415</c:v>
                </c:pt>
                <c:pt idx="41">
                  <c:v>-2.5101175867957863</c:v>
                </c:pt>
                <c:pt idx="42">
                  <c:v>-3.3884064378125345</c:v>
                </c:pt>
                <c:pt idx="43">
                  <c:v>-2.7787486921907174</c:v>
                </c:pt>
                <c:pt idx="44">
                  <c:v>-2.7494172824305565</c:v>
                </c:pt>
                <c:pt idx="45">
                  <c:v>-2.2224141397058474</c:v>
                </c:pt>
                <c:pt idx="46">
                  <c:v>-1.383304458717845</c:v>
                </c:pt>
                <c:pt idx="47">
                  <c:v>-0.8901350440612958</c:v>
                </c:pt>
                <c:pt idx="48">
                  <c:v>1.8519397145506247</c:v>
                </c:pt>
                <c:pt idx="49">
                  <c:v>-0.5933667085095209</c:v>
                </c:pt>
                <c:pt idx="50">
                  <c:v>-0.028098946910773748</c:v>
                </c:pt>
                <c:pt idx="51">
                  <c:v>-4.184409459915017</c:v>
                </c:pt>
                <c:pt idx="52">
                  <c:v>-3.0779131643921147</c:v>
                </c:pt>
                <c:pt idx="53">
                  <c:v>-3.098250349741619</c:v>
                </c:pt>
                <c:pt idx="54">
                  <c:v>-2.4929372538234844</c:v>
                </c:pt>
                <c:pt idx="55">
                  <c:v>-3.1358160027006647</c:v>
                </c:pt>
                <c:pt idx="56">
                  <c:v>-2.067730684888218</c:v>
                </c:pt>
                <c:pt idx="57">
                  <c:v>-2.4630713840830367</c:v>
                </c:pt>
                <c:pt idx="59">
                  <c:v>-4.790551053927658</c:v>
                </c:pt>
                <c:pt idx="60">
                  <c:v>-3.1564786737476</c:v>
                </c:pt>
                <c:pt idx="61">
                  <c:v>-2.80610966949574</c:v>
                </c:pt>
                <c:pt idx="62">
                  <c:v>-2.553512571687506</c:v>
                </c:pt>
                <c:pt idx="63">
                  <c:v>-2.905759205880173</c:v>
                </c:pt>
                <c:pt idx="64">
                  <c:v>-3.648247641274935</c:v>
                </c:pt>
                <c:pt idx="65">
                  <c:v>-2.4859827823070617</c:v>
                </c:pt>
                <c:pt idx="66">
                  <c:v>-2.415104642643655</c:v>
                </c:pt>
                <c:pt idx="67">
                  <c:v>-3.278071803495351</c:v>
                </c:pt>
                <c:pt idx="68">
                  <c:v>-4.778220408397189</c:v>
                </c:pt>
                <c:pt idx="69">
                  <c:v>-6.779286711109535</c:v>
                </c:pt>
                <c:pt idx="70">
                  <c:v>-3.469172330136061</c:v>
                </c:pt>
                <c:pt idx="71">
                  <c:v>-0.7109173679559149</c:v>
                </c:pt>
                <c:pt idx="72">
                  <c:v>4.760405155594313</c:v>
                </c:pt>
                <c:pt idx="73">
                  <c:v>2.5647497991483306</c:v>
                </c:pt>
                <c:pt idx="74">
                  <c:v>4.238445680831873</c:v>
                </c:pt>
                <c:pt idx="75">
                  <c:v>3.249298826703111</c:v>
                </c:pt>
                <c:pt idx="76">
                  <c:v>1.9659953027024102</c:v>
                </c:pt>
                <c:pt idx="77">
                  <c:v>2.5446969767614007</c:v>
                </c:pt>
                <c:pt idx="78">
                  <c:v>2.2336219619557767</c:v>
                </c:pt>
                <c:pt idx="79">
                  <c:v>1.9177493835337884</c:v>
                </c:pt>
                <c:pt idx="80">
                  <c:v>2.124842021639637</c:v>
                </c:pt>
                <c:pt idx="81">
                  <c:v>1.909081283264598</c:v>
                </c:pt>
                <c:pt idx="82">
                  <c:v>3.1106529613896754</c:v>
                </c:pt>
                <c:pt idx="83">
                  <c:v>1.89688218751661</c:v>
                </c:pt>
                <c:pt idx="84">
                  <c:v>2.389722931056042</c:v>
                </c:pt>
                <c:pt idx="85">
                  <c:v>1.578425786492943</c:v>
                </c:pt>
                <c:pt idx="86">
                  <c:v>1.3764459882615796</c:v>
                </c:pt>
                <c:pt idx="87">
                  <c:v>2.474010296477914</c:v>
                </c:pt>
                <c:pt idx="88">
                  <c:v>1.4838012088388552</c:v>
                </c:pt>
                <c:pt idx="89">
                  <c:v>1.7086869427313047</c:v>
                </c:pt>
                <c:pt idx="90">
                  <c:v>2.5650245111614254</c:v>
                </c:pt>
                <c:pt idx="91">
                  <c:v>2.766962286040936</c:v>
                </c:pt>
                <c:pt idx="92">
                  <c:v>2.8239645892293055</c:v>
                </c:pt>
                <c:pt idx="93">
                  <c:v>3.256012589964911</c:v>
                </c:pt>
                <c:pt idx="94">
                  <c:v>3.4942104370907714</c:v>
                </c:pt>
                <c:pt idx="95">
                  <c:v>1.9410715024043697</c:v>
                </c:pt>
                <c:pt idx="96">
                  <c:v>2.1893433223580274</c:v>
                </c:pt>
                <c:pt idx="97">
                  <c:v>2.3873474378867314</c:v>
                </c:pt>
                <c:pt idx="98">
                  <c:v>0.4213351777189871</c:v>
                </c:pt>
                <c:pt idx="99">
                  <c:v>1.6289495094378594</c:v>
                </c:pt>
                <c:pt idx="100">
                  <c:v>-1.8529827832259258</c:v>
                </c:pt>
                <c:pt idx="101">
                  <c:v>-1.3610915192199116</c:v>
                </c:pt>
                <c:pt idx="102">
                  <c:v>-1.559151887852039</c:v>
                </c:pt>
                <c:pt idx="103">
                  <c:v>-0.9582386360718687</c:v>
                </c:pt>
                <c:pt idx="104">
                  <c:v>-2.3609059223705913</c:v>
                </c:pt>
                <c:pt idx="105">
                  <c:v>-2.0631534878417597</c:v>
                </c:pt>
                <c:pt idx="106">
                  <c:v>-1.1855918551095783</c:v>
                </c:pt>
                <c:pt idx="107">
                  <c:v>-2.7140778018537475</c:v>
                </c:pt>
                <c:pt idx="108">
                  <c:v>-1.6333067319681618</c:v>
                </c:pt>
                <c:pt idx="109">
                  <c:v>1.8819778880480698</c:v>
                </c:pt>
                <c:pt idx="110">
                  <c:v>-0.8846515563015487</c:v>
                </c:pt>
                <c:pt idx="111">
                  <c:v>0.8418370169509757</c:v>
                </c:pt>
                <c:pt idx="112">
                  <c:v>2.599983646175545</c:v>
                </c:pt>
                <c:pt idx="113">
                  <c:v>0.17258896954692204</c:v>
                </c:pt>
                <c:pt idx="114">
                  <c:v>1.506878648191062</c:v>
                </c:pt>
                <c:pt idx="115">
                  <c:v>0.7709072822012644</c:v>
                </c:pt>
                <c:pt idx="116">
                  <c:v>3.3576251768220686</c:v>
                </c:pt>
                <c:pt idx="117">
                  <c:v>0.8247342665149091</c:v>
                </c:pt>
                <c:pt idx="118">
                  <c:v>1.386136927020459</c:v>
                </c:pt>
                <c:pt idx="119">
                  <c:v>-1.2337628699829821</c:v>
                </c:pt>
                <c:pt idx="120">
                  <c:v>0.15322901176659798</c:v>
                </c:pt>
                <c:pt idx="121">
                  <c:v>-0.26539096119913097</c:v>
                </c:pt>
                <c:pt idx="122">
                  <c:v>0.8002190646929961</c:v>
                </c:pt>
                <c:pt idx="123">
                  <c:v>-0.23183180241387902</c:v>
                </c:pt>
                <c:pt idx="124">
                  <c:v>0.4452044058996023</c:v>
                </c:pt>
                <c:pt idx="125">
                  <c:v>-0.37808804704751253</c:v>
                </c:pt>
                <c:pt idx="126">
                  <c:v>0.4237815852465303</c:v>
                </c:pt>
                <c:pt idx="127">
                  <c:v>-0.08467094494363891</c:v>
                </c:pt>
                <c:pt idx="128">
                  <c:v>-0.700508579838683</c:v>
                </c:pt>
                <c:pt idx="129">
                  <c:v>0.8834034546443803</c:v>
                </c:pt>
                <c:pt idx="130">
                  <c:v>-0.9845687877878362</c:v>
                </c:pt>
                <c:pt idx="131">
                  <c:v>-1.3001291511817357</c:v>
                </c:pt>
                <c:pt idx="132">
                  <c:v>0.25737309519138307</c:v>
                </c:pt>
                <c:pt idx="133">
                  <c:v>-0.26878957413724436</c:v>
                </c:pt>
                <c:pt idx="134">
                  <c:v>-0.5558371850344201</c:v>
                </c:pt>
                <c:pt idx="135">
                  <c:v>-2.54572238793736</c:v>
                </c:pt>
                <c:pt idx="136">
                  <c:v>-1.630064774009611</c:v>
                </c:pt>
                <c:pt idx="137">
                  <c:v>-2.5173231157475016</c:v>
                </c:pt>
                <c:pt idx="138">
                  <c:v>0.0863964616225843</c:v>
                </c:pt>
                <c:pt idx="139">
                  <c:v>1.3303875865597519</c:v>
                </c:pt>
                <c:pt idx="140">
                  <c:v>2.154843182524303</c:v>
                </c:pt>
                <c:pt idx="141">
                  <c:v>1.0672138486641956</c:v>
                </c:pt>
                <c:pt idx="142">
                  <c:v>0.8217893706279824</c:v>
                </c:pt>
                <c:pt idx="143">
                  <c:v>-0.44704641439754766</c:v>
                </c:pt>
                <c:pt idx="144">
                  <c:v>-0.19077679789076285</c:v>
                </c:pt>
                <c:pt idx="145">
                  <c:v>0.2545645307119315</c:v>
                </c:pt>
                <c:pt idx="146">
                  <c:v>0.5656842854696293</c:v>
                </c:pt>
                <c:pt idx="147">
                  <c:v>-0.10843657045545285</c:v>
                </c:pt>
                <c:pt idx="148">
                  <c:v>1.0842571702808073</c:v>
                </c:pt>
                <c:pt idx="149">
                  <c:v>-0.025501642115301593</c:v>
                </c:pt>
                <c:pt idx="150">
                  <c:v>1.0796973757594515</c:v>
                </c:pt>
                <c:pt idx="151">
                  <c:v>0.2845016918209353</c:v>
                </c:pt>
                <c:pt idx="152">
                  <c:v>-0.10962575874292213</c:v>
                </c:pt>
                <c:pt idx="153">
                  <c:v>0.6032826398603817</c:v>
                </c:pt>
                <c:pt idx="154">
                  <c:v>-0.3914102252411027</c:v>
                </c:pt>
                <c:pt idx="155">
                  <c:v>1.3219092369301393</c:v>
                </c:pt>
                <c:pt idx="156">
                  <c:v>0.023052609222986575</c:v>
                </c:pt>
                <c:pt idx="157">
                  <c:v>-0.6715228743594963</c:v>
                </c:pt>
                <c:pt idx="158">
                  <c:v>-0.7208204944733296</c:v>
                </c:pt>
                <c:pt idx="159">
                  <c:v>-0.9573783973397241</c:v>
                </c:pt>
                <c:pt idx="160">
                  <c:v>0.9987807104202489</c:v>
                </c:pt>
                <c:pt idx="161">
                  <c:v>1.952630834028568</c:v>
                </c:pt>
                <c:pt idx="162">
                  <c:v>0.9852616010066413</c:v>
                </c:pt>
                <c:pt idx="163">
                  <c:v>-0.8909732587797521</c:v>
                </c:pt>
                <c:pt idx="164">
                  <c:v>0.17549866483804522</c:v>
                </c:pt>
                <c:pt idx="165">
                  <c:v>0.9231439676117219</c:v>
                </c:pt>
                <c:pt idx="166">
                  <c:v>1.4653465300599464</c:v>
                </c:pt>
                <c:pt idx="167">
                  <c:v>0.5172377741363761</c:v>
                </c:pt>
                <c:pt idx="168">
                  <c:v>0.20724450708551956</c:v>
                </c:pt>
                <c:pt idx="169">
                  <c:v>-1.5745880166340953</c:v>
                </c:pt>
                <c:pt idx="170">
                  <c:v>0.812458725163836</c:v>
                </c:pt>
                <c:pt idx="171">
                  <c:v>-3.718479998608572</c:v>
                </c:pt>
                <c:pt idx="172">
                  <c:v>-3.3046024078965957</c:v>
                </c:pt>
                <c:pt idx="173">
                  <c:v>-2.807737534454688</c:v>
                </c:pt>
                <c:pt idx="174">
                  <c:v>-3.204544263048959</c:v>
                </c:pt>
                <c:pt idx="175">
                  <c:v>-0.4695207323635344</c:v>
                </c:pt>
                <c:pt idx="176">
                  <c:v>-0.335430020210012</c:v>
                </c:pt>
                <c:pt idx="177">
                  <c:v>-1.2196343818879</c:v>
                </c:pt>
                <c:pt idx="178">
                  <c:v>1.564191736059101</c:v>
                </c:pt>
                <c:pt idx="179">
                  <c:v>3.024264823102456</c:v>
                </c:pt>
                <c:pt idx="180">
                  <c:v>2.101306828497954</c:v>
                </c:pt>
                <c:pt idx="181">
                  <c:v>3.761777860463482</c:v>
                </c:pt>
                <c:pt idx="182">
                  <c:v>-1.196032219134608</c:v>
                </c:pt>
                <c:pt idx="183">
                  <c:v>-0.554564704955169</c:v>
                </c:pt>
                <c:pt idx="184">
                  <c:v>-1.497182208533843</c:v>
                </c:pt>
                <c:pt idx="185">
                  <c:v>-1.7004948313891788</c:v>
                </c:pt>
                <c:pt idx="186">
                  <c:v>0.24110522329505102</c:v>
                </c:pt>
                <c:pt idx="187">
                  <c:v>-1.5910034276711258</c:v>
                </c:pt>
                <c:pt idx="188">
                  <c:v>-1.4510442772619996</c:v>
                </c:pt>
                <c:pt idx="189">
                  <c:v>0.3724261324209124</c:v>
                </c:pt>
                <c:pt idx="190">
                  <c:v>-0.6321459313821265</c:v>
                </c:pt>
                <c:pt idx="191">
                  <c:v>-0.33040321920186955</c:v>
                </c:pt>
                <c:pt idx="192">
                  <c:v>-0.42780817314682906</c:v>
                </c:pt>
                <c:pt idx="193">
                  <c:v>-2.035251178282664</c:v>
                </c:pt>
                <c:pt idx="194">
                  <c:v>-1.2557525008400887</c:v>
                </c:pt>
                <c:pt idx="195">
                  <c:v>-1.9898584531616734</c:v>
                </c:pt>
                <c:pt idx="196">
                  <c:v>-0.704326661537209</c:v>
                </c:pt>
                <c:pt idx="197">
                  <c:v>-2.0272877975627495</c:v>
                </c:pt>
                <c:pt idx="198">
                  <c:v>-1.2481345367237395</c:v>
                </c:pt>
                <c:pt idx="199">
                  <c:v>-1.6298301645733773</c:v>
                </c:pt>
                <c:pt idx="200">
                  <c:v>-2.60455735184658</c:v>
                </c:pt>
                <c:pt idx="201">
                  <c:v>-1.2881905068545052</c:v>
                </c:pt>
                <c:pt idx="202">
                  <c:v>-2.3718223089910992</c:v>
                </c:pt>
                <c:pt idx="203">
                  <c:v>-1.158946705521231</c:v>
                </c:pt>
                <c:pt idx="204">
                  <c:v>-1.1314765858810176</c:v>
                </c:pt>
                <c:pt idx="205">
                  <c:v>0.11321194314488991</c:v>
                </c:pt>
                <c:pt idx="206">
                  <c:v>2.030572839210123</c:v>
                </c:pt>
                <c:pt idx="207">
                  <c:v>-0.6386683672648985</c:v>
                </c:pt>
                <c:pt idx="208">
                  <c:v>2.546530252852378</c:v>
                </c:pt>
                <c:pt idx="209">
                  <c:v>-0.2642207704880377</c:v>
                </c:pt>
                <c:pt idx="210">
                  <c:v>0.41181749442772286</c:v>
                </c:pt>
                <c:pt idx="211">
                  <c:v>-2.1618987868674537</c:v>
                </c:pt>
                <c:pt idx="212">
                  <c:v>-1.059729575162038</c:v>
                </c:pt>
                <c:pt idx="213">
                  <c:v>-1.609919177467873</c:v>
                </c:pt>
                <c:pt idx="214">
                  <c:v>0.49051053486243745</c:v>
                </c:pt>
                <c:pt idx="215">
                  <c:v>-2.6129684172586707</c:v>
                </c:pt>
                <c:pt idx="216">
                  <c:v>-1.4101397346503006</c:v>
                </c:pt>
                <c:pt idx="217">
                  <c:v>-0.9349514917931714</c:v>
                </c:pt>
                <c:pt idx="218">
                  <c:v>-0.32258163057289835</c:v>
                </c:pt>
                <c:pt idx="219">
                  <c:v>-0.9921896951411355</c:v>
                </c:pt>
                <c:pt idx="220">
                  <c:v>0.9292076910408582</c:v>
                </c:pt>
                <c:pt idx="221">
                  <c:v>2.5686020212722553</c:v>
                </c:pt>
                <c:pt idx="222">
                  <c:v>3.3936665552185588</c:v>
                </c:pt>
                <c:pt idx="223">
                  <c:v>2.3375737819472704</c:v>
                </c:pt>
                <c:pt idx="224">
                  <c:v>3.8629475137877023</c:v>
                </c:pt>
                <c:pt idx="225">
                  <c:v>2.412756111429104</c:v>
                </c:pt>
                <c:pt idx="226">
                  <c:v>1.9475707192065954</c:v>
                </c:pt>
              </c:numCache>
            </c:numRef>
          </c:yVal>
          <c:smooth val="0"/>
        </c:ser>
        <c:axId val="4745085"/>
        <c:axId val="42705766"/>
      </c:scatterChart>
      <c:valAx>
        <c:axId val="47450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3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scan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3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705766"/>
        <c:crosses val="autoZero"/>
        <c:crossBetween val="midCat"/>
        <c:dispUnits/>
      </c:valAx>
      <c:valAx>
        <c:axId val="427057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3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residual FZAO (")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3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4508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104775</xdr:colOff>
      <xdr:row>17</xdr:row>
      <xdr:rowOff>47625</xdr:rowOff>
    </xdr:from>
    <xdr:to>
      <xdr:col>24</xdr:col>
      <xdr:colOff>466725</xdr:colOff>
      <xdr:row>37</xdr:row>
      <xdr:rowOff>123825</xdr:rowOff>
    </xdr:to>
    <xdr:graphicFrame>
      <xdr:nvGraphicFramePr>
        <xdr:cNvPr id="1" name="Chart 1"/>
        <xdr:cNvGraphicFramePr/>
      </xdr:nvGraphicFramePr>
      <xdr:xfrm>
        <a:off x="13039725" y="2695575"/>
        <a:ext cx="46291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104775</xdr:colOff>
      <xdr:row>38</xdr:row>
      <xdr:rowOff>28575</xdr:rowOff>
    </xdr:from>
    <xdr:to>
      <xdr:col>24</xdr:col>
      <xdr:colOff>476250</xdr:colOff>
      <xdr:row>57</xdr:row>
      <xdr:rowOff>142875</xdr:rowOff>
    </xdr:to>
    <xdr:graphicFrame>
      <xdr:nvGraphicFramePr>
        <xdr:cNvPr id="2" name="Chart 2"/>
        <xdr:cNvGraphicFramePr/>
      </xdr:nvGraphicFramePr>
      <xdr:xfrm>
        <a:off x="13039725" y="5876925"/>
        <a:ext cx="4638675" cy="3009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25</xdr:col>
      <xdr:colOff>47625</xdr:colOff>
      <xdr:row>17</xdr:row>
      <xdr:rowOff>47625</xdr:rowOff>
    </xdr:from>
    <xdr:to>
      <xdr:col>32</xdr:col>
      <xdr:colOff>428625</xdr:colOff>
      <xdr:row>37</xdr:row>
      <xdr:rowOff>142875</xdr:rowOff>
    </xdr:to>
    <xdr:graphicFrame>
      <xdr:nvGraphicFramePr>
        <xdr:cNvPr id="3" name="Chart 3"/>
        <xdr:cNvGraphicFramePr/>
      </xdr:nvGraphicFramePr>
      <xdr:xfrm>
        <a:off x="17859375" y="2695575"/>
        <a:ext cx="4648200" cy="3143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25</xdr:col>
      <xdr:colOff>47625</xdr:colOff>
      <xdr:row>38</xdr:row>
      <xdr:rowOff>28575</xdr:rowOff>
    </xdr:from>
    <xdr:to>
      <xdr:col>32</xdr:col>
      <xdr:colOff>447675</xdr:colOff>
      <xdr:row>58</xdr:row>
      <xdr:rowOff>0</xdr:rowOff>
    </xdr:to>
    <xdr:graphicFrame>
      <xdr:nvGraphicFramePr>
        <xdr:cNvPr id="4" name="Chart 4"/>
        <xdr:cNvGraphicFramePr/>
      </xdr:nvGraphicFramePr>
      <xdr:xfrm>
        <a:off x="17859375" y="5876925"/>
        <a:ext cx="4667250" cy="3019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17</xdr:col>
      <xdr:colOff>123825</xdr:colOff>
      <xdr:row>82</xdr:row>
      <xdr:rowOff>85725</xdr:rowOff>
    </xdr:from>
    <xdr:to>
      <xdr:col>24</xdr:col>
      <xdr:colOff>495300</xdr:colOff>
      <xdr:row>102</xdr:row>
      <xdr:rowOff>47625</xdr:rowOff>
    </xdr:to>
    <xdr:graphicFrame>
      <xdr:nvGraphicFramePr>
        <xdr:cNvPr id="5" name="Chart 5"/>
        <xdr:cNvGraphicFramePr/>
      </xdr:nvGraphicFramePr>
      <xdr:xfrm>
        <a:off x="13058775" y="12639675"/>
        <a:ext cx="4638675" cy="30099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17</xdr:col>
      <xdr:colOff>114300</xdr:colOff>
      <xdr:row>102</xdr:row>
      <xdr:rowOff>85725</xdr:rowOff>
    </xdr:from>
    <xdr:to>
      <xdr:col>24</xdr:col>
      <xdr:colOff>495300</xdr:colOff>
      <xdr:row>122</xdr:row>
      <xdr:rowOff>47625</xdr:rowOff>
    </xdr:to>
    <xdr:graphicFrame>
      <xdr:nvGraphicFramePr>
        <xdr:cNvPr id="6" name="Chart 6"/>
        <xdr:cNvGraphicFramePr/>
      </xdr:nvGraphicFramePr>
      <xdr:xfrm>
        <a:off x="13049250" y="15687675"/>
        <a:ext cx="4648200" cy="30099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25</xdr:col>
      <xdr:colOff>66675</xdr:colOff>
      <xdr:row>82</xdr:row>
      <xdr:rowOff>76200</xdr:rowOff>
    </xdr:from>
    <xdr:to>
      <xdr:col>32</xdr:col>
      <xdr:colOff>457200</xdr:colOff>
      <xdr:row>102</xdr:row>
      <xdr:rowOff>47625</xdr:rowOff>
    </xdr:to>
    <xdr:graphicFrame>
      <xdr:nvGraphicFramePr>
        <xdr:cNvPr id="7" name="Chart 7"/>
        <xdr:cNvGraphicFramePr/>
      </xdr:nvGraphicFramePr>
      <xdr:xfrm>
        <a:off x="17878425" y="12630150"/>
        <a:ext cx="4657725" cy="30194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25</xdr:col>
      <xdr:colOff>57150</xdr:colOff>
      <xdr:row>102</xdr:row>
      <xdr:rowOff>114300</xdr:rowOff>
    </xdr:from>
    <xdr:to>
      <xdr:col>32</xdr:col>
      <xdr:colOff>457200</xdr:colOff>
      <xdr:row>122</xdr:row>
      <xdr:rowOff>47625</xdr:rowOff>
    </xdr:to>
    <xdr:graphicFrame>
      <xdr:nvGraphicFramePr>
        <xdr:cNvPr id="8" name="Chart 8"/>
        <xdr:cNvGraphicFramePr/>
      </xdr:nvGraphicFramePr>
      <xdr:xfrm>
        <a:off x="17868900" y="15716250"/>
        <a:ext cx="4667250" cy="29813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17</xdr:col>
      <xdr:colOff>104775</xdr:colOff>
      <xdr:row>122</xdr:row>
      <xdr:rowOff>114300</xdr:rowOff>
    </xdr:from>
    <xdr:to>
      <xdr:col>24</xdr:col>
      <xdr:colOff>495300</xdr:colOff>
      <xdr:row>142</xdr:row>
      <xdr:rowOff>76200</xdr:rowOff>
    </xdr:to>
    <xdr:graphicFrame>
      <xdr:nvGraphicFramePr>
        <xdr:cNvPr id="9" name="Chart 9"/>
        <xdr:cNvGraphicFramePr/>
      </xdr:nvGraphicFramePr>
      <xdr:xfrm>
        <a:off x="13039725" y="18764250"/>
        <a:ext cx="4657725" cy="30099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17</xdr:col>
      <xdr:colOff>114300</xdr:colOff>
      <xdr:row>58</xdr:row>
      <xdr:rowOff>47625</xdr:rowOff>
    </xdr:from>
    <xdr:to>
      <xdr:col>24</xdr:col>
      <xdr:colOff>476250</xdr:colOff>
      <xdr:row>78</xdr:row>
      <xdr:rowOff>38100</xdr:rowOff>
    </xdr:to>
    <xdr:graphicFrame>
      <xdr:nvGraphicFramePr>
        <xdr:cNvPr id="10" name="Chart 10"/>
        <xdr:cNvGraphicFramePr/>
      </xdr:nvGraphicFramePr>
      <xdr:xfrm>
        <a:off x="13049250" y="8943975"/>
        <a:ext cx="4629150" cy="30384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25</xdr:col>
      <xdr:colOff>57150</xdr:colOff>
      <xdr:row>58</xdr:row>
      <xdr:rowOff>66675</xdr:rowOff>
    </xdr:from>
    <xdr:to>
      <xdr:col>32</xdr:col>
      <xdr:colOff>428625</xdr:colOff>
      <xdr:row>78</xdr:row>
      <xdr:rowOff>47625</xdr:rowOff>
    </xdr:to>
    <xdr:graphicFrame>
      <xdr:nvGraphicFramePr>
        <xdr:cNvPr id="11" name="Chart 11"/>
        <xdr:cNvGraphicFramePr/>
      </xdr:nvGraphicFramePr>
      <xdr:xfrm>
        <a:off x="17868900" y="8963025"/>
        <a:ext cx="4638675" cy="30289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25</xdr:col>
      <xdr:colOff>66675</xdr:colOff>
      <xdr:row>122</xdr:row>
      <xdr:rowOff>114300</xdr:rowOff>
    </xdr:from>
    <xdr:to>
      <xdr:col>32</xdr:col>
      <xdr:colOff>447675</xdr:colOff>
      <xdr:row>142</xdr:row>
      <xdr:rowOff>114300</xdr:rowOff>
    </xdr:to>
    <xdr:graphicFrame>
      <xdr:nvGraphicFramePr>
        <xdr:cNvPr id="12" name="Chart 12"/>
        <xdr:cNvGraphicFramePr/>
      </xdr:nvGraphicFramePr>
      <xdr:xfrm>
        <a:off x="17878425" y="18764250"/>
        <a:ext cx="4648200" cy="30480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17</xdr:col>
      <xdr:colOff>104775</xdr:colOff>
      <xdr:row>143</xdr:row>
      <xdr:rowOff>38100</xdr:rowOff>
    </xdr:from>
    <xdr:to>
      <xdr:col>24</xdr:col>
      <xdr:colOff>485775</xdr:colOff>
      <xdr:row>163</xdr:row>
      <xdr:rowOff>9525</xdr:rowOff>
    </xdr:to>
    <xdr:graphicFrame>
      <xdr:nvGraphicFramePr>
        <xdr:cNvPr id="13" name="Chart 13"/>
        <xdr:cNvGraphicFramePr/>
      </xdr:nvGraphicFramePr>
      <xdr:xfrm>
        <a:off x="13039725" y="21888450"/>
        <a:ext cx="4648200" cy="30194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25</xdr:col>
      <xdr:colOff>76200</xdr:colOff>
      <xdr:row>143</xdr:row>
      <xdr:rowOff>38100</xdr:rowOff>
    </xdr:from>
    <xdr:to>
      <xdr:col>32</xdr:col>
      <xdr:colOff>447675</xdr:colOff>
      <xdr:row>163</xdr:row>
      <xdr:rowOff>0</xdr:rowOff>
    </xdr:to>
    <xdr:graphicFrame>
      <xdr:nvGraphicFramePr>
        <xdr:cNvPr id="14" name="Chart 14"/>
        <xdr:cNvGraphicFramePr/>
      </xdr:nvGraphicFramePr>
      <xdr:xfrm>
        <a:off x="17887950" y="21888450"/>
        <a:ext cx="4638675" cy="30099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4"/>
  <sheetViews>
    <sheetView tabSelected="1" workbookViewId="0" topLeftCell="A1">
      <selection activeCell="G8" sqref="G8"/>
    </sheetView>
  </sheetViews>
  <sheetFormatPr defaultColWidth="11.421875" defaultRowHeight="12.75"/>
  <cols>
    <col min="1" max="1" width="10.421875" style="1" customWidth="1"/>
    <col min="2" max="5" width="9.140625" style="1" customWidth="1"/>
    <col min="6" max="7" width="16.7109375" style="1" customWidth="1"/>
    <col min="8" max="8" width="15.8515625" style="1" customWidth="1"/>
    <col min="9" max="9" width="15.421875" style="1" customWidth="1"/>
    <col min="10" max="12" width="10.8515625" style="1" customWidth="1"/>
    <col min="13" max="14" width="9.140625" style="1" customWidth="1"/>
    <col min="15" max="16" width="11.140625" style="1" customWidth="1"/>
    <col min="17" max="16384" width="9.140625" style="1" customWidth="1"/>
  </cols>
  <sheetData>
    <row r="1" spans="2:6" ht="12">
      <c r="B1" t="s">
        <v>81</v>
      </c>
      <c r="F1" s="1" t="s">
        <v>10</v>
      </c>
    </row>
    <row r="2" spans="2:12" ht="12">
      <c r="B2" t="s">
        <v>80</v>
      </c>
      <c r="F2" s="1" t="s">
        <v>11</v>
      </c>
      <c r="L2" s="2"/>
    </row>
    <row r="3" spans="2:16" ht="12">
      <c r="B3" t="s">
        <v>82</v>
      </c>
      <c r="K3" s="2"/>
      <c r="M3" s="3"/>
      <c r="N3" s="3"/>
      <c r="O3" s="3"/>
      <c r="P3" s="3"/>
    </row>
    <row r="4" spans="3:7" ht="12">
      <c r="C4" s="4" t="s">
        <v>12</v>
      </c>
      <c r="F4" s="4" t="s">
        <v>13</v>
      </c>
      <c r="G4" s="4" t="s">
        <v>14</v>
      </c>
    </row>
    <row r="5" spans="3:7" ht="12">
      <c r="C5" s="1">
        <v>10</v>
      </c>
      <c r="E5" s="25" t="s">
        <v>78</v>
      </c>
      <c r="F5" s="3">
        <v>-109</v>
      </c>
      <c r="G5" s="3">
        <v>95.9</v>
      </c>
    </row>
    <row r="6" spans="5:7" ht="12">
      <c r="E6" s="25" t="s">
        <v>79</v>
      </c>
      <c r="F6" s="3">
        <v>-107.5</v>
      </c>
      <c r="G6" s="3">
        <v>105</v>
      </c>
    </row>
    <row r="7" spans="3:16" ht="12">
      <c r="C7" s="4" t="s">
        <v>15</v>
      </c>
      <c r="F7" s="24" t="s">
        <v>5</v>
      </c>
      <c r="G7" s="24" t="s">
        <v>7</v>
      </c>
      <c r="H7" s="4" t="s">
        <v>16</v>
      </c>
      <c r="I7" s="4" t="s">
        <v>17</v>
      </c>
      <c r="J7" s="4" t="s">
        <v>18</v>
      </c>
      <c r="K7" s="4"/>
      <c r="L7" s="4"/>
      <c r="O7" s="4" t="s">
        <v>19</v>
      </c>
      <c r="P7" s="4" t="s">
        <v>19</v>
      </c>
    </row>
    <row r="8" spans="3:16" ht="12">
      <c r="C8" s="5">
        <v>0.14077009068823784</v>
      </c>
      <c r="E8" s="25"/>
      <c r="F8" s="6">
        <v>-9.7E-05</v>
      </c>
      <c r="G8" s="6">
        <v>2.6E-05</v>
      </c>
      <c r="H8" s="1">
        <v>-10.85</v>
      </c>
      <c r="I8" s="1">
        <v>0</v>
      </c>
      <c r="J8" s="5">
        <v>-0.34886031249986715</v>
      </c>
      <c r="K8" s="6"/>
      <c r="N8" s="25" t="s">
        <v>78</v>
      </c>
      <c r="O8" s="3">
        <f>AVERAGE(O22:O80)</f>
        <v>-0.006987680702762015</v>
      </c>
      <c r="P8" s="3">
        <f>AVERAGE(P22:P80)</f>
        <v>-0.008320466595578361</v>
      </c>
    </row>
    <row r="9" spans="5:16" ht="12">
      <c r="E9" s="25"/>
      <c r="F9" s="6"/>
      <c r="G9" s="6"/>
      <c r="K9" s="6"/>
      <c r="N9" s="25" t="s">
        <v>79</v>
      </c>
      <c r="O9" s="3">
        <f>AVERAGE(O82:O999)</f>
        <v>-0.0023805668851605974</v>
      </c>
      <c r="P9" s="3">
        <f>AVERAGE(P82:P999)</f>
        <v>-0.012617527680279869</v>
      </c>
    </row>
    <row r="10" spans="3:16" ht="12">
      <c r="C10" s="4" t="s">
        <v>20</v>
      </c>
      <c r="F10" s="24" t="s">
        <v>6</v>
      </c>
      <c r="G10" s="24" t="s">
        <v>8</v>
      </c>
      <c r="H10" s="4" t="s">
        <v>21</v>
      </c>
      <c r="I10" s="4" t="s">
        <v>22</v>
      </c>
      <c r="J10" s="4" t="s">
        <v>23</v>
      </c>
      <c r="K10" s="4"/>
      <c r="L10" s="4"/>
      <c r="O10" s="4" t="s">
        <v>24</v>
      </c>
      <c r="P10" s="4" t="s">
        <v>24</v>
      </c>
    </row>
    <row r="11" spans="3:16" ht="16.5" customHeight="1">
      <c r="C11" s="5">
        <v>0.5084062442428213</v>
      </c>
      <c r="E11" s="25"/>
      <c r="F11" s="6">
        <v>5.4E-05</v>
      </c>
      <c r="G11" s="6">
        <v>-3E-05</v>
      </c>
      <c r="H11" s="1">
        <v>40</v>
      </c>
      <c r="I11" s="1">
        <v>-40</v>
      </c>
      <c r="J11" s="5">
        <v>0.17319952657877047</v>
      </c>
      <c r="O11" s="7">
        <f>STDEV(O22:O1000)</f>
        <v>1.6776412693896146</v>
      </c>
      <c r="P11" s="7">
        <f>STDEV(P22:P1000)</f>
        <v>2.123225065778961</v>
      </c>
    </row>
    <row r="12" spans="5:16" ht="12" customHeight="1">
      <c r="E12" s="25"/>
      <c r="F12" s="6"/>
      <c r="G12" s="6"/>
      <c r="O12" s="7"/>
      <c r="P12" s="8"/>
    </row>
    <row r="13" spans="6:16" ht="12">
      <c r="F13" s="1" t="s">
        <v>25</v>
      </c>
      <c r="G13" s="6" t="s">
        <v>26</v>
      </c>
      <c r="O13" s="8"/>
      <c r="P13" s="8"/>
    </row>
    <row r="14" spans="6:16" ht="12">
      <c r="F14" s="5">
        <v>0.7790522833237528</v>
      </c>
      <c r="G14" s="5">
        <v>-1.0965920765688444</v>
      </c>
      <c r="O14" s="8"/>
      <c r="P14" s="8"/>
    </row>
    <row r="15" ht="12">
      <c r="G15" s="6"/>
    </row>
    <row r="16" spans="2:16" ht="12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 t="s">
        <v>27</v>
      </c>
      <c r="N16" s="9" t="s">
        <v>27</v>
      </c>
      <c r="O16" s="9" t="s">
        <v>28</v>
      </c>
      <c r="P16" s="9" t="s">
        <v>28</v>
      </c>
    </row>
    <row r="17" spans="1:16" ht="12">
      <c r="A17" s="10" t="s">
        <v>29</v>
      </c>
      <c r="B17" s="9" t="s">
        <v>30</v>
      </c>
      <c r="C17" s="9" t="s">
        <v>31</v>
      </c>
      <c r="D17" s="9" t="s">
        <v>32</v>
      </c>
      <c r="E17" s="9" t="s">
        <v>33</v>
      </c>
      <c r="F17" s="9" t="s">
        <v>34</v>
      </c>
      <c r="G17" s="9" t="s">
        <v>35</v>
      </c>
      <c r="H17" s="9" t="s">
        <v>36</v>
      </c>
      <c r="I17" s="9" t="s">
        <v>37</v>
      </c>
      <c r="J17" s="9" t="s">
        <v>38</v>
      </c>
      <c r="K17" s="9" t="s">
        <v>39</v>
      </c>
      <c r="L17" s="9" t="s">
        <v>40</v>
      </c>
      <c r="M17" s="9" t="s">
        <v>34</v>
      </c>
      <c r="N17" s="9" t="s">
        <v>35</v>
      </c>
      <c r="O17" s="9" t="s">
        <v>34</v>
      </c>
      <c r="P17" s="9" t="s">
        <v>35</v>
      </c>
    </row>
    <row r="18" spans="2:16" ht="12">
      <c r="B18" s="9"/>
      <c r="C18" s="9" t="s">
        <v>41</v>
      </c>
      <c r="D18" s="9" t="s">
        <v>42</v>
      </c>
      <c r="E18" s="9" t="s">
        <v>42</v>
      </c>
      <c r="F18" s="9" t="s">
        <v>43</v>
      </c>
      <c r="G18" s="9" t="s">
        <v>43</v>
      </c>
      <c r="H18" s="9" t="s">
        <v>44</v>
      </c>
      <c r="I18" s="9" t="s">
        <v>44</v>
      </c>
      <c r="J18" s="9" t="s">
        <v>45</v>
      </c>
      <c r="K18" s="9"/>
      <c r="L18" s="9" t="s">
        <v>46</v>
      </c>
      <c r="M18" s="9" t="s">
        <v>43</v>
      </c>
      <c r="N18" s="9" t="s">
        <v>43</v>
      </c>
      <c r="O18" s="9" t="s">
        <v>43</v>
      </c>
      <c r="P18" s="9" t="s">
        <v>43</v>
      </c>
    </row>
    <row r="19" spans="2:16" ht="12">
      <c r="B19" s="9"/>
      <c r="C19" s="9"/>
      <c r="D19" s="2" t="s">
        <v>47</v>
      </c>
      <c r="E19" s="9">
        <v>58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</row>
    <row r="20" spans="2:16" ht="12">
      <c r="B20" s="11" t="s">
        <v>48</v>
      </c>
      <c r="C20" s="12">
        <v>10</v>
      </c>
      <c r="D20" s="9">
        <v>309</v>
      </c>
      <c r="E20" s="9">
        <f>90-E19</f>
        <v>32</v>
      </c>
      <c r="F20" s="3">
        <v>-151.7</v>
      </c>
      <c r="G20" s="3">
        <v>50.8</v>
      </c>
      <c r="H20" s="12">
        <v>-10.85</v>
      </c>
      <c r="I20" s="5">
        <v>0</v>
      </c>
      <c r="J20" s="5">
        <v>0</v>
      </c>
      <c r="K20" s="4"/>
      <c r="L20" s="4"/>
      <c r="M20" s="13">
        <f>F$5+F$8*E20*3600+F$11*E20*E20*PI()/180*3600+(H20-H$8)*H$11+J$8*J20+(C20-C$5)*C$8+F$14*COS(D20*PI()/180)</f>
        <v>-116.2097763649524</v>
      </c>
      <c r="N20" s="13">
        <f>G$5+G$8*E20*3600+G$11*E20*E20*PI()/180*3600+(I20-I$8)*I$11+J$11*J20+(C20-C$5)*C$11+G$14*SIN(D20*PI()/180)</f>
        <v>97.81721757730563</v>
      </c>
      <c r="O20" s="3">
        <f>F20-M20</f>
        <v>-35.490223635047585</v>
      </c>
      <c r="P20" s="3">
        <f>G20-N20</f>
        <v>-47.01721757730563</v>
      </c>
    </row>
    <row r="21" spans="2:16" ht="12">
      <c r="B21" s="9"/>
      <c r="C21" s="9"/>
      <c r="D21" s="9"/>
      <c r="E21" s="9"/>
      <c r="F21" s="9"/>
      <c r="G21" s="9"/>
      <c r="H21" s="14"/>
      <c r="I21" s="9"/>
      <c r="J21" s="9"/>
      <c r="K21" s="9"/>
      <c r="L21" s="9"/>
      <c r="M21" s="9"/>
      <c r="N21" s="9"/>
      <c r="O21" s="9"/>
      <c r="P21" s="9"/>
    </row>
    <row r="22" spans="2:16" ht="12">
      <c r="B22" s="15"/>
      <c r="C22" s="12"/>
      <c r="D22" s="3"/>
      <c r="E22" s="3"/>
      <c r="F22" s="3"/>
      <c r="G22" s="3"/>
      <c r="H22" s="12"/>
      <c r="I22" s="5"/>
      <c r="J22" s="12"/>
      <c r="K22" s="9"/>
      <c r="L22" s="12"/>
      <c r="M22" s="3"/>
      <c r="N22" s="3"/>
      <c r="O22" s="3"/>
      <c r="P22" s="3"/>
    </row>
    <row r="23" spans="2:16" ht="12">
      <c r="B23" s="15"/>
      <c r="C23" s="12"/>
      <c r="D23" s="3"/>
      <c r="E23" s="3"/>
      <c r="F23" s="3"/>
      <c r="G23" s="3"/>
      <c r="H23" s="12"/>
      <c r="I23" s="5"/>
      <c r="J23" s="12"/>
      <c r="K23" s="5"/>
      <c r="L23" s="12"/>
      <c r="M23" s="3"/>
      <c r="N23" s="3"/>
      <c r="O23" s="3"/>
      <c r="P23" s="3"/>
    </row>
    <row r="24" spans="2:17" ht="12">
      <c r="B24" s="16">
        <v>36442</v>
      </c>
      <c r="C24" s="17">
        <v>4.936</v>
      </c>
      <c r="D24" s="18">
        <v>90.4</v>
      </c>
      <c r="E24" s="18">
        <v>31.7</v>
      </c>
      <c r="F24" s="18">
        <v>-115.7</v>
      </c>
      <c r="G24" s="18">
        <v>93.6</v>
      </c>
      <c r="H24" s="19">
        <v>-10.85</v>
      </c>
      <c r="I24" s="19">
        <v>0</v>
      </c>
      <c r="J24" s="17">
        <v>0.539447428384736</v>
      </c>
      <c r="K24" s="12"/>
      <c r="L24" s="17"/>
      <c r="M24" s="3">
        <f aca="true" t="shared" si="0" ref="M24:M32">F$5+F$8*E24*3600+F$11*E24*E24*PI()/180*3600+(H24-H$8)*H$11+J$8*J24+(C24-C$5)*C$8+F$14*COS(D24*PI()/180)</f>
        <v>-117.56661885946527</v>
      </c>
      <c r="N24" s="3">
        <f aca="true" t="shared" si="1" ref="N24:N32">G$5+G$8*E24*3600+G$11*E24*E24*PI()/180*3600+(I24-I$8)*I$11+J$11*J24+(C24-C$5)*C$11+G$14*SIN(D24*PI()/180)</f>
        <v>93.39524443997175</v>
      </c>
      <c r="O24" s="3">
        <f aca="true" t="shared" si="2" ref="O24:O32">F24-M24</f>
        <v>1.8666188594652624</v>
      </c>
      <c r="P24" s="3">
        <f aca="true" t="shared" si="3" ref="P24:P32">G24-N24</f>
        <v>0.20475556002824646</v>
      </c>
      <c r="Q24"/>
    </row>
    <row r="25" spans="2:17" ht="12">
      <c r="B25" s="16">
        <v>36443</v>
      </c>
      <c r="C25" s="17">
        <v>5.055</v>
      </c>
      <c r="D25" s="18">
        <v>94.6</v>
      </c>
      <c r="E25" s="18">
        <v>36.2</v>
      </c>
      <c r="F25" s="18">
        <v>-116.3</v>
      </c>
      <c r="G25" s="18">
        <v>93.3</v>
      </c>
      <c r="H25" s="19">
        <v>-10.85</v>
      </c>
      <c r="I25" s="19">
        <v>0</v>
      </c>
      <c r="J25" s="17">
        <v>0.366618001301403</v>
      </c>
      <c r="K25" s="12"/>
      <c r="L25" s="17"/>
      <c r="M25" s="3">
        <f t="shared" si="0"/>
        <v>-118.08130755294611</v>
      </c>
      <c r="N25" s="3">
        <f t="shared" si="1"/>
        <v>93.27456816009146</v>
      </c>
      <c r="O25" s="3">
        <f t="shared" si="2"/>
        <v>1.7813075529461173</v>
      </c>
      <c r="P25" s="3">
        <f t="shared" si="3"/>
        <v>0.025431839908534926</v>
      </c>
      <c r="Q25"/>
    </row>
    <row r="26" spans="2:17" ht="12">
      <c r="B26" s="16">
        <v>36444</v>
      </c>
      <c r="C26" s="17">
        <v>5.171</v>
      </c>
      <c r="D26" s="18">
        <v>95.4</v>
      </c>
      <c r="E26" s="18">
        <v>34.6</v>
      </c>
      <c r="F26" s="18">
        <v>-116.4</v>
      </c>
      <c r="G26" s="18">
        <v>93.6</v>
      </c>
      <c r="H26" s="19">
        <v>-10.85</v>
      </c>
      <c r="I26" s="19">
        <v>0</v>
      </c>
      <c r="J26" s="17">
        <v>0.281142578124319</v>
      </c>
      <c r="K26" s="12"/>
      <c r="L26" s="17"/>
      <c r="M26" s="3">
        <f t="shared" si="0"/>
        <v>-117.87162536590021</v>
      </c>
      <c r="N26" s="3">
        <f t="shared" si="1"/>
        <v>93.38384120916372</v>
      </c>
      <c r="O26" s="3">
        <f t="shared" si="2"/>
        <v>1.4716253659002092</v>
      </c>
      <c r="P26" s="3">
        <f t="shared" si="3"/>
        <v>0.21615879083627476</v>
      </c>
      <c r="Q26"/>
    </row>
    <row r="27" spans="2:17" ht="12">
      <c r="B27" s="16">
        <v>36445</v>
      </c>
      <c r="C27" s="17">
        <v>5.287</v>
      </c>
      <c r="D27" s="18">
        <v>96.2</v>
      </c>
      <c r="E27" s="18">
        <v>33</v>
      </c>
      <c r="F27" s="18">
        <v>-116.5</v>
      </c>
      <c r="G27" s="18">
        <v>95.2</v>
      </c>
      <c r="H27" s="19">
        <v>-10.85</v>
      </c>
      <c r="I27" s="19">
        <v>0</v>
      </c>
      <c r="J27" s="17">
        <v>0.0688629557284863</v>
      </c>
      <c r="K27" s="12"/>
      <c r="L27" s="17"/>
      <c r="M27" s="3">
        <f t="shared" si="0"/>
        <v>-117.60032018258902</v>
      </c>
      <c r="N27" s="3">
        <f t="shared" si="1"/>
        <v>93.46171369235368</v>
      </c>
      <c r="O27" s="3">
        <f t="shared" si="2"/>
        <v>1.1003201825890159</v>
      </c>
      <c r="P27" s="3">
        <f t="shared" si="3"/>
        <v>1.7382863076463195</v>
      </c>
      <c r="Q27"/>
    </row>
    <row r="28" spans="2:17" ht="12">
      <c r="B28" s="16">
        <v>36446</v>
      </c>
      <c r="C28" s="17">
        <v>5.393</v>
      </c>
      <c r="D28" s="18">
        <v>97</v>
      </c>
      <c r="E28" s="18">
        <v>31.5</v>
      </c>
      <c r="F28" s="18">
        <v>-116.4</v>
      </c>
      <c r="G28" s="18">
        <v>94.5</v>
      </c>
      <c r="H28" s="19">
        <v>-10.85</v>
      </c>
      <c r="I28" s="19">
        <v>0</v>
      </c>
      <c r="J28" s="17">
        <v>-0.11335937500068</v>
      </c>
      <c r="K28" s="12"/>
      <c r="L28" s="17"/>
      <c r="M28" s="3">
        <f t="shared" si="0"/>
        <v>-117.3370988756937</v>
      </c>
      <c r="N28" s="3">
        <f t="shared" si="1"/>
        <v>93.5277732108565</v>
      </c>
      <c r="O28" s="3">
        <f t="shared" si="2"/>
        <v>0.9370988756936924</v>
      </c>
      <c r="P28" s="3">
        <f t="shared" si="3"/>
        <v>0.9722267891435052</v>
      </c>
      <c r="Q28"/>
    </row>
    <row r="29" spans="2:17" ht="12">
      <c r="B29" s="16">
        <v>36447</v>
      </c>
      <c r="C29" s="17">
        <v>5.498</v>
      </c>
      <c r="D29" s="18">
        <v>97.8</v>
      </c>
      <c r="E29" s="18">
        <v>30</v>
      </c>
      <c r="F29" s="18">
        <v>-116.4</v>
      </c>
      <c r="G29" s="18">
        <v>94.9</v>
      </c>
      <c r="H29" s="19">
        <v>-10.85</v>
      </c>
      <c r="I29" s="19">
        <v>0</v>
      </c>
      <c r="J29" s="17">
        <v>-0.235467122396513</v>
      </c>
      <c r="K29" s="12"/>
      <c r="L29" s="17"/>
      <c r="M29" s="3">
        <f t="shared" si="0"/>
        <v>-117.07970328167401</v>
      </c>
      <c r="N29" s="3">
        <f t="shared" si="1"/>
        <v>93.59546602961771</v>
      </c>
      <c r="O29" s="3">
        <f t="shared" si="2"/>
        <v>0.6797032816740085</v>
      </c>
      <c r="P29" s="3">
        <f t="shared" si="3"/>
        <v>1.3045339703822947</v>
      </c>
      <c r="Q29"/>
    </row>
    <row r="30" spans="2:17" ht="12">
      <c r="B30" s="16">
        <v>36469</v>
      </c>
      <c r="C30" s="17">
        <v>9.72</v>
      </c>
      <c r="D30" s="18">
        <v>271.4</v>
      </c>
      <c r="E30" s="18">
        <v>36.2</v>
      </c>
      <c r="F30" s="18">
        <v>-117.8</v>
      </c>
      <c r="G30" s="18">
        <v>101.3</v>
      </c>
      <c r="H30" s="19">
        <v>-10.85</v>
      </c>
      <c r="I30" s="19">
        <v>0</v>
      </c>
      <c r="J30" s="17">
        <v>-3.0373702799486</v>
      </c>
      <c r="K30" s="12"/>
      <c r="L30" s="17"/>
      <c r="M30" s="3">
        <f t="shared" si="0"/>
        <v>-116.15558556504782</v>
      </c>
      <c r="N30" s="3">
        <f t="shared" si="1"/>
        <v>97.24603868352646</v>
      </c>
      <c r="O30" s="3">
        <f t="shared" si="2"/>
        <v>-1.644414434952182</v>
      </c>
      <c r="P30" s="3">
        <f t="shared" si="3"/>
        <v>4.053961316473533</v>
      </c>
      <c r="Q30"/>
    </row>
    <row r="31" spans="2:17" ht="12">
      <c r="B31" s="16">
        <v>36470</v>
      </c>
      <c r="C31" s="17">
        <v>9.824</v>
      </c>
      <c r="D31" s="18">
        <v>271.9</v>
      </c>
      <c r="E31" s="18">
        <v>37.7</v>
      </c>
      <c r="F31" s="18">
        <v>-116.1</v>
      </c>
      <c r="G31" s="18">
        <v>100.3</v>
      </c>
      <c r="H31" s="19">
        <v>-10.85</v>
      </c>
      <c r="I31" s="19">
        <v>0</v>
      </c>
      <c r="J31" s="17">
        <v>-2.87675162760486</v>
      </c>
      <c r="K31" s="12"/>
      <c r="L31" s="17"/>
      <c r="M31" s="3">
        <f t="shared" si="0"/>
        <v>-116.33787808631251</v>
      </c>
      <c r="N31" s="3">
        <f t="shared" si="1"/>
        <v>97.25790913518179</v>
      </c>
      <c r="O31" s="3">
        <f t="shared" si="2"/>
        <v>0.23787808631252005</v>
      </c>
      <c r="P31" s="3">
        <f t="shared" si="3"/>
        <v>3.0420908648182063</v>
      </c>
      <c r="Q31"/>
    </row>
    <row r="32" spans="2:17" ht="12">
      <c r="B32" s="16">
        <v>36471</v>
      </c>
      <c r="C32" s="17">
        <v>9.912</v>
      </c>
      <c r="D32" s="18">
        <v>264.8</v>
      </c>
      <c r="E32" s="18">
        <v>34.3</v>
      </c>
      <c r="F32" s="18">
        <v>-114</v>
      </c>
      <c r="G32" s="18">
        <v>100.7</v>
      </c>
      <c r="H32" s="19">
        <v>-10.85</v>
      </c>
      <c r="I32" s="19">
        <v>0</v>
      </c>
      <c r="J32" s="17">
        <v>-2.90586962890694</v>
      </c>
      <c r="K32" s="12"/>
      <c r="L32" s="17"/>
      <c r="M32" s="3">
        <f t="shared" si="0"/>
        <v>-116.05507617139922</v>
      </c>
      <c r="N32" s="3">
        <f t="shared" si="1"/>
        <v>97.43689254256802</v>
      </c>
      <c r="O32" s="3">
        <f t="shared" si="2"/>
        <v>2.0550761713992216</v>
      </c>
      <c r="P32" s="3">
        <f t="shared" si="3"/>
        <v>3.2631074574319854</v>
      </c>
      <c r="Q32"/>
    </row>
    <row r="33" spans="2:16" ht="12">
      <c r="B33" s="16">
        <v>36472</v>
      </c>
      <c r="C33" s="17">
        <v>9.963</v>
      </c>
      <c r="D33" s="18">
        <v>265.1</v>
      </c>
      <c r="E33" s="18">
        <v>35</v>
      </c>
      <c r="F33" s="18">
        <v>-113.2</v>
      </c>
      <c r="G33" s="18">
        <v>99.3</v>
      </c>
      <c r="H33" s="19">
        <v>-10.85</v>
      </c>
      <c r="I33" s="19">
        <v>0</v>
      </c>
      <c r="J33" s="17">
        <v>-3.0148273111986</v>
      </c>
      <c r="K33" s="12"/>
      <c r="L33" s="17"/>
      <c r="M33" s="3">
        <f aca="true" t="shared" si="4" ref="M25:M54">F$5+F$8*E33*3600+F$11*E33*E33*PI()/180*3600+(H33-H$8)*H$11+J$8*J33+(C33-C$5)*C$8+F$14*COS(D33*PI()/180)</f>
        <v>-116.08567206374293</v>
      </c>
      <c r="N33" s="3">
        <f aca="true" t="shared" si="5" ref="N25:N54">G$5+G$8*E33*3600+G$11*E33*E33*PI()/180*3600+(I33-I$8)*I$11+J$11*J33+(C33-C$5)*C$11+G$14*SIN(D33*PI()/180)</f>
        <v>97.41853606288775</v>
      </c>
      <c r="O33" s="3">
        <f aca="true" t="shared" si="6" ref="O33:O54">F33-M33</f>
        <v>2.8856720637429305</v>
      </c>
      <c r="P33" s="3">
        <f aca="true" t="shared" si="7" ref="P33:P54">G33-N33</f>
        <v>1.881463937112244</v>
      </c>
    </row>
    <row r="34" spans="2:16" ht="12">
      <c r="B34" s="16">
        <v>36473</v>
      </c>
      <c r="C34" s="17">
        <v>10.023</v>
      </c>
      <c r="D34" s="18">
        <v>265.5</v>
      </c>
      <c r="E34" s="18">
        <v>35.8</v>
      </c>
      <c r="F34" s="18">
        <v>-115.6</v>
      </c>
      <c r="G34" s="18">
        <v>102.1</v>
      </c>
      <c r="H34" s="19">
        <v>-10.85</v>
      </c>
      <c r="I34" s="19">
        <v>0</v>
      </c>
      <c r="J34" s="17">
        <v>-3.14726725260486</v>
      </c>
      <c r="K34" s="12"/>
      <c r="L34" s="17"/>
      <c r="M34" s="3">
        <f t="shared" si="4"/>
        <v>-116.11278731509357</v>
      </c>
      <c r="N34" s="3">
        <f t="shared" si="5"/>
        <v>97.39484530948735</v>
      </c>
      <c r="O34" s="3">
        <f t="shared" si="6"/>
        <v>0.5127873150935756</v>
      </c>
      <c r="P34" s="3">
        <f t="shared" si="7"/>
        <v>4.705154690512643</v>
      </c>
    </row>
    <row r="35" spans="2:16" ht="12">
      <c r="B35" s="16">
        <v>36474</v>
      </c>
      <c r="C35" s="17">
        <v>10.099</v>
      </c>
      <c r="D35" s="18">
        <v>266</v>
      </c>
      <c r="E35" s="18">
        <v>36.9</v>
      </c>
      <c r="F35" s="18">
        <v>-115.3</v>
      </c>
      <c r="G35" s="18">
        <v>100.8</v>
      </c>
      <c r="H35" s="19">
        <v>-10.85</v>
      </c>
      <c r="I35" s="19">
        <v>0</v>
      </c>
      <c r="J35" s="17">
        <v>-3.03924886067777</v>
      </c>
      <c r="K35" s="12"/>
      <c r="L35" s="17"/>
      <c r="M35" s="3">
        <f t="shared" si="4"/>
        <v>-116.24578050296918</v>
      </c>
      <c r="N35" s="3">
        <f t="shared" si="5"/>
        <v>97.4051222039078</v>
      </c>
      <c r="O35" s="3">
        <f t="shared" si="6"/>
        <v>0.9457805029691855</v>
      </c>
      <c r="P35" s="3">
        <f t="shared" si="7"/>
        <v>3.394877796092203</v>
      </c>
    </row>
    <row r="36" spans="2:16" ht="12">
      <c r="B36" s="16">
        <v>36475</v>
      </c>
      <c r="C36" s="17">
        <v>10.152</v>
      </c>
      <c r="D36" s="18">
        <v>266.3</v>
      </c>
      <c r="E36" s="18">
        <v>37.7</v>
      </c>
      <c r="F36" s="18">
        <v>-114</v>
      </c>
      <c r="G36" s="18">
        <v>98.6</v>
      </c>
      <c r="H36" s="19">
        <v>-10.85</v>
      </c>
      <c r="I36" s="19">
        <v>0</v>
      </c>
      <c r="J36" s="17">
        <v>-3.06179182942777</v>
      </c>
      <c r="K36" s="12"/>
      <c r="L36" s="17"/>
      <c r="M36" s="3">
        <f t="shared" si="4"/>
        <v>-116.30325597345401</v>
      </c>
      <c r="N36" s="3">
        <f t="shared" si="5"/>
        <v>97.39093468029448</v>
      </c>
      <c r="O36" s="3">
        <f t="shared" si="6"/>
        <v>2.3032559734540143</v>
      </c>
      <c r="P36" s="3">
        <f t="shared" si="7"/>
        <v>1.2090653197055161</v>
      </c>
    </row>
    <row r="37" spans="2:16" ht="12">
      <c r="B37" s="16">
        <v>36476</v>
      </c>
      <c r="C37" s="17">
        <v>10.196</v>
      </c>
      <c r="D37" s="18">
        <v>266.6</v>
      </c>
      <c r="E37" s="18">
        <v>38.3</v>
      </c>
      <c r="F37" s="18">
        <v>-113.1</v>
      </c>
      <c r="G37" s="18">
        <v>101.1</v>
      </c>
      <c r="H37" s="19">
        <v>-10.85</v>
      </c>
      <c r="I37" s="19">
        <v>0</v>
      </c>
      <c r="J37" s="17">
        <v>-3.15947802734444</v>
      </c>
      <c r="K37" s="12"/>
      <c r="L37" s="17"/>
      <c r="M37" s="3">
        <f t="shared" si="4"/>
        <v>-116.31371482058499</v>
      </c>
      <c r="N37" s="3">
        <f t="shared" si="5"/>
        <v>97.36694690254156</v>
      </c>
      <c r="O37" s="3">
        <f t="shared" si="6"/>
        <v>3.213714820584997</v>
      </c>
      <c r="P37" s="3">
        <f t="shared" si="7"/>
        <v>3.7330530974584377</v>
      </c>
    </row>
    <row r="38" spans="2:16" ht="12">
      <c r="B38" s="16">
        <v>36477</v>
      </c>
      <c r="C38" s="17">
        <v>10.269</v>
      </c>
      <c r="D38" s="18">
        <v>267.1</v>
      </c>
      <c r="E38" s="18">
        <v>39.3</v>
      </c>
      <c r="F38" s="18">
        <v>-115.6</v>
      </c>
      <c r="G38" s="18">
        <v>100</v>
      </c>
      <c r="H38" s="19">
        <v>-10.85</v>
      </c>
      <c r="I38" s="19">
        <v>0</v>
      </c>
      <c r="J38" s="17">
        <v>-3.23837841796943</v>
      </c>
      <c r="K38" s="12"/>
      <c r="L38" s="17"/>
      <c r="M38" s="3">
        <f t="shared" si="4"/>
        <v>-116.35503457165971</v>
      </c>
      <c r="N38" s="3">
        <f t="shared" si="5"/>
        <v>97.33824834210448</v>
      </c>
      <c r="O38" s="3">
        <f t="shared" si="6"/>
        <v>0.7550345716597207</v>
      </c>
      <c r="P38" s="3">
        <f t="shared" si="7"/>
        <v>2.661751657895522</v>
      </c>
    </row>
    <row r="39" spans="2:16" ht="12">
      <c r="B39" s="16">
        <v>36478</v>
      </c>
      <c r="C39" s="17">
        <v>10.337</v>
      </c>
      <c r="D39" s="18">
        <v>267.5</v>
      </c>
      <c r="E39" s="18">
        <v>40.3</v>
      </c>
      <c r="F39" s="18">
        <v>-115.1</v>
      </c>
      <c r="G39" s="18">
        <v>98.9</v>
      </c>
      <c r="H39" s="19">
        <v>-10.85</v>
      </c>
      <c r="I39" s="19">
        <v>0</v>
      </c>
      <c r="J39" s="17">
        <v>-3.32197526041736</v>
      </c>
      <c r="K39" s="12"/>
      <c r="L39" s="17"/>
      <c r="M39" s="3">
        <f t="shared" si="4"/>
        <v>-116.38998938550606</v>
      </c>
      <c r="N39" s="3">
        <f t="shared" si="5"/>
        <v>97.30225919813485</v>
      </c>
      <c r="O39" s="3">
        <f t="shared" si="6"/>
        <v>1.2899893855060611</v>
      </c>
      <c r="P39" s="3">
        <f t="shared" si="7"/>
        <v>1.5977408018651573</v>
      </c>
    </row>
    <row r="40" spans="2:16" ht="12">
      <c r="B40" s="16">
        <v>36479</v>
      </c>
      <c r="C40" s="17">
        <v>10.454</v>
      </c>
      <c r="D40" s="18">
        <v>274.6</v>
      </c>
      <c r="E40" s="18">
        <v>46.6</v>
      </c>
      <c r="F40" s="18">
        <v>-118.2</v>
      </c>
      <c r="G40" s="18">
        <v>99.4</v>
      </c>
      <c r="H40" s="19">
        <v>-10.85</v>
      </c>
      <c r="I40" s="19">
        <v>0</v>
      </c>
      <c r="J40" s="17">
        <v>-3.51265120442777</v>
      </c>
      <c r="K40" s="12"/>
      <c r="L40" s="17"/>
      <c r="M40" s="3">
        <f t="shared" si="4"/>
        <v>-116.55297712857352</v>
      </c>
      <c r="N40" s="3">
        <f t="shared" si="5"/>
        <v>96.88395256375165</v>
      </c>
      <c r="O40" s="3">
        <f t="shared" si="6"/>
        <v>-1.6470228714264863</v>
      </c>
      <c r="P40" s="3">
        <f t="shared" si="7"/>
        <v>2.516047436248357</v>
      </c>
    </row>
    <row r="41" spans="2:16" ht="12">
      <c r="B41" s="16">
        <v>36481</v>
      </c>
      <c r="C41" s="17">
        <v>10.754</v>
      </c>
      <c r="D41" s="18">
        <v>275.8</v>
      </c>
      <c r="E41" s="18">
        <v>50.8</v>
      </c>
      <c r="F41" s="18">
        <v>-116.1</v>
      </c>
      <c r="G41" s="18">
        <v>99</v>
      </c>
      <c r="H41" s="19">
        <v>-10.85</v>
      </c>
      <c r="I41" s="19">
        <v>0</v>
      </c>
      <c r="J41" s="17">
        <v>-3.6403946940111</v>
      </c>
      <c r="K41" s="12"/>
      <c r="L41" s="17"/>
      <c r="M41" s="3">
        <f t="shared" si="4"/>
        <v>-116.52859674317612</v>
      </c>
      <c r="N41" s="3">
        <f t="shared" si="5"/>
        <v>96.63429017369337</v>
      </c>
      <c r="O41" s="3">
        <f t="shared" si="6"/>
        <v>0.4285967431761293</v>
      </c>
      <c r="P41" s="3">
        <f t="shared" si="7"/>
        <v>2.3657098263066274</v>
      </c>
    </row>
    <row r="42" spans="2:16" ht="12">
      <c r="B42" s="16">
        <v>36482</v>
      </c>
      <c r="C42" s="17">
        <v>10.82</v>
      </c>
      <c r="D42" s="18">
        <v>276</v>
      </c>
      <c r="E42" s="18">
        <v>51.7</v>
      </c>
      <c r="F42" s="18">
        <v>-116.8</v>
      </c>
      <c r="G42" s="18">
        <v>99</v>
      </c>
      <c r="H42" s="19">
        <v>-10.85</v>
      </c>
      <c r="I42" s="19">
        <v>0</v>
      </c>
      <c r="J42" s="17">
        <v>-3.73526302083402</v>
      </c>
      <c r="K42" s="12"/>
      <c r="L42" s="17"/>
      <c r="M42" s="3">
        <f t="shared" si="4"/>
        <v>-116.4847882480554</v>
      </c>
      <c r="N42" s="3">
        <f t="shared" si="5"/>
        <v>96.56137321114637</v>
      </c>
      <c r="O42" s="3">
        <f t="shared" si="6"/>
        <v>-0.31521175194460227</v>
      </c>
      <c r="P42" s="3">
        <f t="shared" si="7"/>
        <v>2.4386267888536253</v>
      </c>
    </row>
    <row r="43" spans="2:16" ht="12">
      <c r="B43" s="16">
        <v>36494</v>
      </c>
      <c r="C43" s="17">
        <v>12.019</v>
      </c>
      <c r="D43" s="18">
        <v>131.9</v>
      </c>
      <c r="E43" s="18">
        <v>60.4</v>
      </c>
      <c r="F43" s="18">
        <v>-116.7</v>
      </c>
      <c r="G43" s="18">
        <v>95</v>
      </c>
      <c r="H43" s="19">
        <v>-10.85</v>
      </c>
      <c r="I43" s="19">
        <v>0</v>
      </c>
      <c r="J43" s="17">
        <v>-4.05931819661527</v>
      </c>
      <c r="K43" s="12"/>
      <c r="L43" s="17"/>
      <c r="M43" s="3">
        <f t="shared" si="4"/>
        <v>-116.53369138198074</v>
      </c>
      <c r="N43" s="3">
        <f t="shared" si="5"/>
        <v>94.18401448007205</v>
      </c>
      <c r="O43" s="3">
        <f t="shared" si="6"/>
        <v>-0.1663086180192579</v>
      </c>
      <c r="P43" s="3">
        <f t="shared" si="7"/>
        <v>0.8159855199279491</v>
      </c>
    </row>
    <row r="44" spans="2:16" ht="12">
      <c r="B44" s="16">
        <v>36495</v>
      </c>
      <c r="C44" s="17">
        <v>12.115</v>
      </c>
      <c r="D44" s="18">
        <v>132.9</v>
      </c>
      <c r="E44" s="18">
        <v>59.3</v>
      </c>
      <c r="F44" s="18">
        <v>-116.2</v>
      </c>
      <c r="G44" s="18">
        <v>95.3</v>
      </c>
      <c r="H44" s="19">
        <v>-10.85</v>
      </c>
      <c r="I44" s="19">
        <v>0</v>
      </c>
      <c r="J44" s="17">
        <v>-3.92875683593819</v>
      </c>
      <c r="K44" s="12"/>
      <c r="L44" s="17"/>
      <c r="M44" s="3">
        <f t="shared" si="4"/>
        <v>-116.63839158548583</v>
      </c>
      <c r="N44" s="3">
        <f t="shared" si="5"/>
        <v>94.41357215373577</v>
      </c>
      <c r="O44" s="3">
        <f t="shared" si="6"/>
        <v>0.43839158548583157</v>
      </c>
      <c r="P44" s="3">
        <f t="shared" si="7"/>
        <v>0.8864278462642261</v>
      </c>
    </row>
    <row r="45" spans="2:16" ht="12">
      <c r="B45" s="16">
        <v>36496</v>
      </c>
      <c r="C45" s="17">
        <v>12.291</v>
      </c>
      <c r="D45" s="18">
        <v>134.8</v>
      </c>
      <c r="E45" s="18">
        <v>57.6</v>
      </c>
      <c r="F45" s="18">
        <v>-117.8</v>
      </c>
      <c r="G45" s="18">
        <v>95.6</v>
      </c>
      <c r="H45" s="19">
        <v>-10.85</v>
      </c>
      <c r="I45" s="19">
        <v>0</v>
      </c>
      <c r="J45" s="17">
        <v>-4.05837890625069</v>
      </c>
      <c r="K45" s="12"/>
      <c r="L45" s="17"/>
      <c r="M45" s="3">
        <f t="shared" si="4"/>
        <v>-116.66766080117193</v>
      </c>
      <c r="N45" s="3">
        <f t="shared" si="5"/>
        <v>94.72126948744491</v>
      </c>
      <c r="O45" s="3">
        <f t="shared" si="6"/>
        <v>-1.1323391988280633</v>
      </c>
      <c r="P45" s="3">
        <f t="shared" si="7"/>
        <v>0.8787305125550802</v>
      </c>
    </row>
    <row r="46" spans="2:16" ht="12">
      <c r="B46" s="16">
        <v>36498</v>
      </c>
      <c r="C46" s="17">
        <v>12.481</v>
      </c>
      <c r="D46" s="18">
        <v>137</v>
      </c>
      <c r="E46" s="18">
        <v>55.7</v>
      </c>
      <c r="F46" s="18">
        <v>-117.5</v>
      </c>
      <c r="G46" s="18">
        <v>95.7</v>
      </c>
      <c r="H46" s="19">
        <v>-10.85</v>
      </c>
      <c r="I46" s="19">
        <v>0</v>
      </c>
      <c r="J46" s="17">
        <v>-4.08843619791735</v>
      </c>
      <c r="K46" s="12"/>
      <c r="L46" s="17"/>
      <c r="M46" s="3">
        <f t="shared" si="4"/>
        <v>-116.71815847134232</v>
      </c>
      <c r="N46" s="3">
        <f t="shared" si="5"/>
        <v>95.07083080506071</v>
      </c>
      <c r="O46" s="3">
        <f t="shared" si="6"/>
        <v>-0.7818415286576794</v>
      </c>
      <c r="P46" s="3">
        <f t="shared" si="7"/>
        <v>0.6291691949392941</v>
      </c>
    </row>
    <row r="47" spans="2:16" ht="12">
      <c r="B47" s="16">
        <v>36499</v>
      </c>
      <c r="C47" s="17">
        <v>12.541</v>
      </c>
      <c r="D47" s="18">
        <v>137.8</v>
      </c>
      <c r="E47" s="18">
        <v>55.1</v>
      </c>
      <c r="F47" s="18">
        <v>-118</v>
      </c>
      <c r="G47" s="18">
        <v>96.8</v>
      </c>
      <c r="H47" s="19">
        <v>-10.85</v>
      </c>
      <c r="I47" s="19">
        <v>0</v>
      </c>
      <c r="J47" s="17">
        <v>-4.1081612955736</v>
      </c>
      <c r="K47" s="12"/>
      <c r="L47" s="17"/>
      <c r="M47" s="3">
        <f t="shared" si="4"/>
        <v>-116.72623502921826</v>
      </c>
      <c r="N47" s="3">
        <f t="shared" si="5"/>
        <v>95.17834117186361</v>
      </c>
      <c r="O47" s="3">
        <f t="shared" si="6"/>
        <v>-1.2737649707817411</v>
      </c>
      <c r="P47" s="3">
        <f t="shared" si="7"/>
        <v>1.6216588281363897</v>
      </c>
    </row>
    <row r="48" spans="1:16" ht="12">
      <c r="A48"/>
      <c r="B48" s="16">
        <v>36500</v>
      </c>
      <c r="C48" s="17">
        <v>12.769</v>
      </c>
      <c r="D48" s="18">
        <v>139</v>
      </c>
      <c r="E48" s="18">
        <v>43.5</v>
      </c>
      <c r="F48" s="18">
        <v>-116.9</v>
      </c>
      <c r="G48" s="18">
        <v>100</v>
      </c>
      <c r="H48" s="19">
        <v>-10.85</v>
      </c>
      <c r="I48" s="19">
        <v>0</v>
      </c>
      <c r="J48" s="17">
        <v>-3.93814973958402</v>
      </c>
      <c r="K48" s="12"/>
      <c r="L48" s="17"/>
      <c r="M48" s="3">
        <f aca="true" t="shared" si="8" ref="M48:M80">F$5+F$8*E48*3600+F$11*E48*E48*PI()/180*3600+(H48-H$8)*H$11+J$8*J48+(C48-C$5)*C$8+F$14*COS(D48*PI()/180)</f>
        <v>-116.59424869712488</v>
      </c>
      <c r="N48" s="3">
        <f aca="true" t="shared" si="9" ref="N48:N80">G$5+G$8*E48*3600+G$11*E48*E48*PI()/180*3600+(I48-I$8)*I$11+J$11*J48+(C48-C$5)*C$11+G$14*SIN(D48*PI()/180)</f>
        <v>96.4110548676105</v>
      </c>
      <c r="O48" s="3">
        <f aca="true" t="shared" si="10" ref="O48:O80">F48-M48</f>
        <v>-0.3057513028751231</v>
      </c>
      <c r="P48" s="3">
        <f aca="true" t="shared" si="11" ref="P48:P80">G48-N48</f>
        <v>3.5889451323894974</v>
      </c>
    </row>
    <row r="49" spans="2:16" ht="12">
      <c r="B49" s="16">
        <v>36515</v>
      </c>
      <c r="C49" s="17">
        <v>13.787</v>
      </c>
      <c r="D49" s="18">
        <v>156.4</v>
      </c>
      <c r="E49" s="18">
        <v>45.4</v>
      </c>
      <c r="F49" s="18">
        <v>-118.3</v>
      </c>
      <c r="G49" s="18">
        <v>101.1</v>
      </c>
      <c r="H49" s="19">
        <v>-10.85</v>
      </c>
      <c r="I49" s="19">
        <v>0</v>
      </c>
      <c r="J49" s="17">
        <v>-3.58685514322985</v>
      </c>
      <c r="K49" s="12"/>
      <c r="L49" s="17"/>
      <c r="M49" s="3">
        <f t="shared" si="8"/>
        <v>-116.78981561423998</v>
      </c>
      <c r="N49" s="3">
        <f t="shared" si="9"/>
        <v>97.12931818894575</v>
      </c>
      <c r="O49" s="3">
        <f t="shared" si="10"/>
        <v>-1.510184385760013</v>
      </c>
      <c r="P49" s="3">
        <f t="shared" si="11"/>
        <v>3.9706818110542486</v>
      </c>
    </row>
    <row r="50" spans="2:16" ht="12">
      <c r="B50" s="16">
        <v>36516</v>
      </c>
      <c r="C50" s="17">
        <v>13.899</v>
      </c>
      <c r="D50" s="18">
        <v>161.6</v>
      </c>
      <c r="E50" s="18">
        <v>35.5</v>
      </c>
      <c r="F50" s="18">
        <v>-116.4</v>
      </c>
      <c r="G50" s="18">
        <v>101.9</v>
      </c>
      <c r="H50" s="19">
        <v>-10.85</v>
      </c>
      <c r="I50" s="19">
        <v>0</v>
      </c>
      <c r="J50" s="17">
        <v>-3.52110481770902</v>
      </c>
      <c r="K50" s="12"/>
      <c r="L50" s="17"/>
      <c r="M50" s="3">
        <f t="shared" si="8"/>
        <v>-116.08266019979715</v>
      </c>
      <c r="N50" s="3">
        <f t="shared" si="9"/>
        <v>97.87356874093663</v>
      </c>
      <c r="O50" s="3">
        <f t="shared" si="10"/>
        <v>-0.3173398002028591</v>
      </c>
      <c r="P50" s="3">
        <f t="shared" si="11"/>
        <v>4.026431259063372</v>
      </c>
    </row>
    <row r="51" spans="2:16" ht="12">
      <c r="B51" s="16">
        <v>36535</v>
      </c>
      <c r="C51" s="17">
        <v>15.119</v>
      </c>
      <c r="D51" s="18">
        <v>182.8</v>
      </c>
      <c r="E51" s="18">
        <v>41.9</v>
      </c>
      <c r="F51" s="18">
        <v>-114.9</v>
      </c>
      <c r="G51" s="18">
        <v>98.8</v>
      </c>
      <c r="H51" s="19">
        <v>-10.85</v>
      </c>
      <c r="I51" s="19">
        <v>0</v>
      </c>
      <c r="J51" s="17">
        <v>-3.8996388346361</v>
      </c>
      <c r="K51" s="12"/>
      <c r="L51" s="17"/>
      <c r="M51" s="3">
        <f t="shared" si="8"/>
        <v>-116.3719264883185</v>
      </c>
      <c r="N51" s="3">
        <f t="shared" si="9"/>
        <v>98.49327734765066</v>
      </c>
      <c r="O51" s="3">
        <f t="shared" si="10"/>
        <v>1.4719264883184877</v>
      </c>
      <c r="P51" s="3">
        <f t="shared" si="11"/>
        <v>0.30672265234933604</v>
      </c>
    </row>
    <row r="52" spans="2:16" ht="12">
      <c r="B52" s="16">
        <v>36536</v>
      </c>
      <c r="C52" s="17">
        <v>15.203</v>
      </c>
      <c r="D52" s="18">
        <v>184.5</v>
      </c>
      <c r="E52" s="18">
        <v>42</v>
      </c>
      <c r="F52" s="18">
        <v>-113.2</v>
      </c>
      <c r="G52" s="18">
        <v>98.6</v>
      </c>
      <c r="H52" s="19">
        <v>-10.85</v>
      </c>
      <c r="I52" s="19">
        <v>0</v>
      </c>
      <c r="J52" s="17">
        <v>-3.94190690104235</v>
      </c>
      <c r="K52" s="12"/>
      <c r="L52" s="17"/>
      <c r="M52" s="3">
        <f t="shared" si="8"/>
        <v>-116.35033807372892</v>
      </c>
      <c r="N52" s="3">
        <f t="shared" si="9"/>
        <v>98.55467723786776</v>
      </c>
      <c r="O52" s="3">
        <f t="shared" si="10"/>
        <v>3.1503380737289177</v>
      </c>
      <c r="P52" s="3">
        <f t="shared" si="11"/>
        <v>0.045322762132229855</v>
      </c>
    </row>
    <row r="53" spans="2:16" ht="12">
      <c r="B53" s="16">
        <v>36537</v>
      </c>
      <c r="C53" s="17">
        <v>15.289</v>
      </c>
      <c r="D53" s="18">
        <v>186.3</v>
      </c>
      <c r="E53" s="18">
        <v>42.1</v>
      </c>
      <c r="F53" s="18">
        <v>-112.2</v>
      </c>
      <c r="G53" s="18">
        <v>97.9</v>
      </c>
      <c r="H53" s="19">
        <v>-10.85</v>
      </c>
      <c r="I53" s="19">
        <v>0</v>
      </c>
      <c r="J53" s="17">
        <v>-3.86770296224027</v>
      </c>
      <c r="K53" s="12"/>
      <c r="L53" s="17"/>
      <c r="M53" s="3">
        <f t="shared" si="8"/>
        <v>-116.36820102420711</v>
      </c>
      <c r="N53" s="3">
        <f t="shared" si="9"/>
        <v>98.6390559387737</v>
      </c>
      <c r="O53" s="3">
        <f t="shared" si="10"/>
        <v>4.168201024207107</v>
      </c>
      <c r="P53" s="3">
        <f t="shared" si="11"/>
        <v>-0.7390559387736886</v>
      </c>
    </row>
    <row r="54" spans="2:16" ht="12">
      <c r="B54" s="16">
        <v>36538</v>
      </c>
      <c r="C54" s="17">
        <v>15.373</v>
      </c>
      <c r="D54" s="18">
        <v>198.8</v>
      </c>
      <c r="E54" s="18">
        <v>35.5</v>
      </c>
      <c r="F54" s="18">
        <v>-111.2</v>
      </c>
      <c r="G54" s="18">
        <v>101.7</v>
      </c>
      <c r="H54" s="19">
        <v>-10.85</v>
      </c>
      <c r="I54" s="19">
        <v>0</v>
      </c>
      <c r="J54" s="17">
        <v>-3.94566406250069</v>
      </c>
      <c r="K54" s="12"/>
      <c r="L54" s="17"/>
      <c r="M54" s="3">
        <f t="shared" si="8"/>
        <v>-115.72531845944702</v>
      </c>
      <c r="N54" s="3">
        <f t="shared" si="9"/>
        <v>99.24895832558049</v>
      </c>
      <c r="O54" s="3">
        <f t="shared" si="10"/>
        <v>4.525318459447021</v>
      </c>
      <c r="P54" s="3">
        <f t="shared" si="11"/>
        <v>2.451041674419514</v>
      </c>
    </row>
    <row r="55" spans="2:16" ht="12">
      <c r="B55" s="16">
        <v>36557</v>
      </c>
      <c r="C55" s="17">
        <v>16.708</v>
      </c>
      <c r="D55" s="18">
        <v>212.3</v>
      </c>
      <c r="E55" s="18">
        <v>48.8</v>
      </c>
      <c r="F55" s="18">
        <v>-113</v>
      </c>
      <c r="G55" s="18">
        <v>96.3</v>
      </c>
      <c r="H55" s="19">
        <v>-10.85</v>
      </c>
      <c r="I55" s="19">
        <v>0</v>
      </c>
      <c r="J55" s="17">
        <v>-3.38302913411527</v>
      </c>
      <c r="K55" s="12"/>
      <c r="L55" s="17"/>
      <c r="M55" s="3">
        <f t="shared" si="8"/>
        <v>-116.49493723023554</v>
      </c>
      <c r="N55" s="3">
        <f t="shared" si="9"/>
        <v>99.38918794900779</v>
      </c>
      <c r="O55" s="3">
        <f t="shared" si="10"/>
        <v>3.4949372302355357</v>
      </c>
      <c r="P55" s="3">
        <f t="shared" si="11"/>
        <v>-3.089187949007794</v>
      </c>
    </row>
    <row r="56" spans="2:16" ht="12">
      <c r="B56" s="16">
        <v>36558</v>
      </c>
      <c r="C56" s="17">
        <v>16.791</v>
      </c>
      <c r="D56" s="18">
        <v>213.6</v>
      </c>
      <c r="E56" s="18">
        <v>49.4</v>
      </c>
      <c r="F56" s="18">
        <v>-112.8</v>
      </c>
      <c r="G56" s="18">
        <v>97.3</v>
      </c>
      <c r="H56" s="19">
        <v>-10.85</v>
      </c>
      <c r="I56" s="19">
        <v>0</v>
      </c>
      <c r="J56" s="17">
        <v>-3.26373925781318</v>
      </c>
      <c r="K56" s="12"/>
      <c r="L56" s="17"/>
      <c r="M56" s="3">
        <f t="shared" si="8"/>
        <v>-116.52486399917791</v>
      </c>
      <c r="N56" s="3">
        <f t="shared" si="9"/>
        <v>99.418023269595</v>
      </c>
      <c r="O56" s="3">
        <f t="shared" si="10"/>
        <v>3.724863999177913</v>
      </c>
      <c r="P56" s="3">
        <f t="shared" si="11"/>
        <v>-2.1180232695949996</v>
      </c>
    </row>
    <row r="57" spans="2:16" ht="12">
      <c r="B57" s="16">
        <v>36559</v>
      </c>
      <c r="C57" s="17">
        <v>16.873</v>
      </c>
      <c r="D57" s="18">
        <v>226.9</v>
      </c>
      <c r="E57" s="18">
        <v>47.2</v>
      </c>
      <c r="F57" s="18">
        <v>-113.7</v>
      </c>
      <c r="G57" s="18">
        <v>97.7</v>
      </c>
      <c r="H57" s="19">
        <v>-10.85</v>
      </c>
      <c r="I57" s="19">
        <v>0</v>
      </c>
      <c r="J57" s="17">
        <v>-3.30882519531319</v>
      </c>
      <c r="K57" s="12"/>
      <c r="L57" s="17"/>
      <c r="M57" s="3">
        <f t="shared" si="8"/>
        <v>-116.33383232901325</v>
      </c>
      <c r="N57" s="3">
        <f t="shared" si="9"/>
        <v>99.84041986004846</v>
      </c>
      <c r="O57" s="3">
        <f t="shared" si="10"/>
        <v>2.633832329013245</v>
      </c>
      <c r="P57" s="3">
        <f t="shared" si="11"/>
        <v>-2.1404198600484534</v>
      </c>
    </row>
    <row r="58" spans="2:16" ht="12">
      <c r="B58" s="16">
        <v>36574</v>
      </c>
      <c r="C58" s="17">
        <v>17.824</v>
      </c>
      <c r="D58" s="18">
        <v>226.9</v>
      </c>
      <c r="E58" s="18">
        <v>58.9</v>
      </c>
      <c r="F58" s="18">
        <v>-115.2</v>
      </c>
      <c r="G58" s="18">
        <v>96</v>
      </c>
      <c r="H58" s="19">
        <v>-10.85</v>
      </c>
      <c r="I58" s="19">
        <v>0</v>
      </c>
      <c r="J58" s="17">
        <v>-2.35262760416736</v>
      </c>
      <c r="K58" s="12"/>
      <c r="L58" s="17"/>
      <c r="M58" s="3">
        <f t="shared" si="8"/>
        <v>-116.4073101810498</v>
      </c>
      <c r="N58" s="3">
        <f t="shared" si="9"/>
        <v>99.24471984499355</v>
      </c>
      <c r="O58" s="3">
        <f t="shared" si="10"/>
        <v>1.2073101810497917</v>
      </c>
      <c r="P58" s="3">
        <f t="shared" si="11"/>
        <v>-3.244719844993554</v>
      </c>
    </row>
    <row r="59" spans="2:16" ht="12">
      <c r="B59" s="16">
        <v>36588</v>
      </c>
      <c r="C59" s="17">
        <v>12.04</v>
      </c>
      <c r="D59" s="18">
        <v>132.7</v>
      </c>
      <c r="E59" s="18">
        <v>59.5</v>
      </c>
      <c r="F59" s="18">
        <v>-118.7</v>
      </c>
      <c r="G59" s="18">
        <v>91.8</v>
      </c>
      <c r="H59" s="19">
        <v>-10.85</v>
      </c>
      <c r="I59" s="19">
        <v>0</v>
      </c>
      <c r="J59" s="17">
        <v>-4.13634000651112</v>
      </c>
      <c r="K59" s="12"/>
      <c r="L59" s="17"/>
      <c r="M59" s="3">
        <f t="shared" si="8"/>
        <v>-116.56376072376665</v>
      </c>
      <c r="N59" s="3">
        <f t="shared" si="9"/>
        <v>94.3108210502398</v>
      </c>
      <c r="O59" s="3">
        <f t="shared" si="10"/>
        <v>-2.136239276233354</v>
      </c>
      <c r="P59" s="3">
        <f t="shared" si="11"/>
        <v>-2.510821050239798</v>
      </c>
    </row>
    <row r="60" spans="2:16" ht="12">
      <c r="B60" s="16">
        <v>36590</v>
      </c>
      <c r="C60" s="17">
        <v>12.221</v>
      </c>
      <c r="D60" s="18">
        <v>134.7</v>
      </c>
      <c r="E60" s="18">
        <v>57.6</v>
      </c>
      <c r="F60" s="18">
        <v>-119.6</v>
      </c>
      <c r="G60" s="18">
        <v>91.4</v>
      </c>
      <c r="H60" s="19">
        <v>-10.85</v>
      </c>
      <c r="I60" s="19">
        <v>0</v>
      </c>
      <c r="J60" s="17">
        <v>-3.75686669921945</v>
      </c>
      <c r="K60" s="12"/>
      <c r="L60" s="17"/>
      <c r="M60" s="3">
        <f t="shared" si="8"/>
        <v>-116.78173470940976</v>
      </c>
      <c r="N60" s="3">
        <f t="shared" si="9"/>
        <v>94.7365553982361</v>
      </c>
      <c r="O60" s="3">
        <f t="shared" si="10"/>
        <v>-2.818265290590233</v>
      </c>
      <c r="P60" s="3">
        <f t="shared" si="11"/>
        <v>-3.3365553982361007</v>
      </c>
    </row>
    <row r="61" spans="2:16" ht="12">
      <c r="B61" s="16">
        <v>36591</v>
      </c>
      <c r="C61" s="17">
        <v>12.28</v>
      </c>
      <c r="D61" s="18">
        <v>135.4</v>
      </c>
      <c r="E61" s="18">
        <v>57.1</v>
      </c>
      <c r="F61" s="18">
        <v>-119.1</v>
      </c>
      <c r="G61" s="18">
        <v>92.2</v>
      </c>
      <c r="H61" s="19">
        <v>-10.85</v>
      </c>
      <c r="I61" s="19">
        <v>0</v>
      </c>
      <c r="J61" s="17">
        <v>-3.68829850260486</v>
      </c>
      <c r="K61" s="12"/>
      <c r="L61" s="17"/>
      <c r="M61" s="3">
        <f t="shared" si="8"/>
        <v>-116.82405822994862</v>
      </c>
      <c r="N61" s="3">
        <f t="shared" si="9"/>
        <v>94.84921114567375</v>
      </c>
      <c r="O61" s="3">
        <f t="shared" si="10"/>
        <v>-2.275941770051375</v>
      </c>
      <c r="P61" s="3">
        <f t="shared" si="11"/>
        <v>-2.649211145673746</v>
      </c>
    </row>
    <row r="62" spans="2:16" ht="12">
      <c r="B62" s="16">
        <v>36592</v>
      </c>
      <c r="C62" s="17">
        <v>12.339</v>
      </c>
      <c r="D62" s="18">
        <v>136.1</v>
      </c>
      <c r="E62" s="18">
        <v>56.5</v>
      </c>
      <c r="F62" s="18">
        <v>-119.2</v>
      </c>
      <c r="G62" s="18">
        <v>93</v>
      </c>
      <c r="H62" s="19">
        <v>-10.85</v>
      </c>
      <c r="I62" s="19">
        <v>0</v>
      </c>
      <c r="J62" s="17">
        <v>-3.61785172526111</v>
      </c>
      <c r="K62" s="12"/>
      <c r="L62" s="17"/>
      <c r="M62" s="3">
        <f t="shared" si="8"/>
        <v>-116.86871178293772</v>
      </c>
      <c r="N62" s="3">
        <f t="shared" si="9"/>
        <v>94.97332355941772</v>
      </c>
      <c r="O62" s="3">
        <f t="shared" si="10"/>
        <v>-2.33128821706228</v>
      </c>
      <c r="P62" s="3">
        <f t="shared" si="11"/>
        <v>-1.9733235594177216</v>
      </c>
    </row>
    <row r="63" spans="2:16" ht="12">
      <c r="B63" s="16">
        <v>36593</v>
      </c>
      <c r="C63" s="17">
        <v>12.397</v>
      </c>
      <c r="D63" s="18">
        <v>136.8</v>
      </c>
      <c r="E63" s="18">
        <v>55.9</v>
      </c>
      <c r="F63" s="18">
        <v>-119</v>
      </c>
      <c r="G63" s="18">
        <v>92.1</v>
      </c>
      <c r="H63" s="19">
        <v>-10.85</v>
      </c>
      <c r="I63" s="19">
        <v>0</v>
      </c>
      <c r="J63" s="17">
        <v>-3.64227327474028</v>
      </c>
      <c r="K63" s="12"/>
      <c r="L63" s="17"/>
      <c r="M63" s="3">
        <f t="shared" si="8"/>
        <v>-116.8778836223955</v>
      </c>
      <c r="N63" s="3">
        <f t="shared" si="9"/>
        <v>95.07925274427664</v>
      </c>
      <c r="O63" s="3">
        <f t="shared" si="10"/>
        <v>-2.122116377604499</v>
      </c>
      <c r="P63" s="3">
        <f t="shared" si="11"/>
        <v>-2.97925274427665</v>
      </c>
    </row>
    <row r="64" spans="2:16" ht="12">
      <c r="B64" s="16">
        <v>36594</v>
      </c>
      <c r="C64" s="17">
        <v>12.463</v>
      </c>
      <c r="D64" s="18">
        <v>137.6</v>
      </c>
      <c r="E64" s="18">
        <v>55.3</v>
      </c>
      <c r="F64" s="18">
        <v>-119.5</v>
      </c>
      <c r="G64" s="18">
        <v>92.8</v>
      </c>
      <c r="H64" s="19">
        <v>-10.85</v>
      </c>
      <c r="I64" s="19">
        <v>0</v>
      </c>
      <c r="J64" s="17">
        <v>-3.58121940104236</v>
      </c>
      <c r="K64" s="12"/>
      <c r="L64" s="17"/>
      <c r="M64" s="3">
        <f t="shared" si="8"/>
        <v>-116.91413834224616</v>
      </c>
      <c r="N64" s="3">
        <f t="shared" si="9"/>
        <v>95.20422057248922</v>
      </c>
      <c r="O64" s="3">
        <f t="shared" si="10"/>
        <v>-2.5858616577538385</v>
      </c>
      <c r="P64" s="3">
        <f t="shared" si="11"/>
        <v>-2.4042205724892227</v>
      </c>
    </row>
    <row r="65" spans="2:16" ht="12">
      <c r="B65" s="16">
        <v>36595</v>
      </c>
      <c r="C65" s="17">
        <v>12.523</v>
      </c>
      <c r="D65" s="18">
        <v>138.3</v>
      </c>
      <c r="E65" s="18">
        <v>54.7</v>
      </c>
      <c r="F65" s="18">
        <v>-118.9</v>
      </c>
      <c r="G65" s="18">
        <v>92</v>
      </c>
      <c r="H65" s="19">
        <v>-10.85</v>
      </c>
      <c r="I65" s="19">
        <v>0</v>
      </c>
      <c r="J65" s="17">
        <v>-3.71272005208403</v>
      </c>
      <c r="K65" s="12"/>
      <c r="L65" s="17"/>
      <c r="M65" s="3">
        <f t="shared" si="8"/>
        <v>-116.88060436441529</v>
      </c>
      <c r="N65" s="3">
        <f t="shared" si="9"/>
        <v>95.29014448514943</v>
      </c>
      <c r="O65" s="3">
        <f t="shared" si="10"/>
        <v>-2.019395635584715</v>
      </c>
      <c r="P65" s="3">
        <f t="shared" si="11"/>
        <v>-3.290144485149426</v>
      </c>
    </row>
    <row r="66" spans="2:16" ht="12">
      <c r="B66" s="16">
        <v>36596</v>
      </c>
      <c r="C66" s="17">
        <v>12.583</v>
      </c>
      <c r="D66" s="18">
        <v>139.1</v>
      </c>
      <c r="E66" s="18">
        <v>54.1</v>
      </c>
      <c r="F66" s="18">
        <v>-119.9</v>
      </c>
      <c r="G66" s="18">
        <v>92.7</v>
      </c>
      <c r="H66" s="19">
        <v>-10.85</v>
      </c>
      <c r="I66" s="19">
        <v>0</v>
      </c>
      <c r="J66" s="17">
        <v>-3.76344173177153</v>
      </c>
      <c r="K66" s="12"/>
      <c r="L66" s="17"/>
      <c r="M66" s="3">
        <f t="shared" si="8"/>
        <v>-116.87361239013525</v>
      </c>
      <c r="N66" s="3">
        <f t="shared" si="9"/>
        <v>95.39025653742904</v>
      </c>
      <c r="O66" s="3">
        <f t="shared" si="10"/>
        <v>-3.0263876098647557</v>
      </c>
      <c r="P66" s="3">
        <f t="shared" si="11"/>
        <v>-2.690256537429036</v>
      </c>
    </row>
    <row r="67" spans="2:16" ht="12">
      <c r="B67" s="16">
        <v>36597</v>
      </c>
      <c r="C67" s="17">
        <v>12.643</v>
      </c>
      <c r="D67" s="18">
        <v>139.8</v>
      </c>
      <c r="E67" s="18">
        <v>53.6</v>
      </c>
      <c r="F67" s="18">
        <v>-118.9</v>
      </c>
      <c r="G67" s="18">
        <v>92.8</v>
      </c>
      <c r="H67" s="19">
        <v>-10.85</v>
      </c>
      <c r="I67" s="19">
        <v>0</v>
      </c>
      <c r="J67" s="17">
        <v>-3.86582438151112</v>
      </c>
      <c r="K67" s="12"/>
      <c r="L67" s="17"/>
      <c r="M67" s="3">
        <f t="shared" si="8"/>
        <v>-116.84374535614693</v>
      </c>
      <c r="N67" s="3">
        <f t="shared" si="9"/>
        <v>95.46791294666646</v>
      </c>
      <c r="O67" s="3">
        <f t="shared" si="10"/>
        <v>-2.05625464385308</v>
      </c>
      <c r="P67" s="3">
        <f t="shared" si="11"/>
        <v>-2.667912946666462</v>
      </c>
    </row>
    <row r="68" spans="2:16" ht="12">
      <c r="B68" s="16">
        <v>36599</v>
      </c>
      <c r="C68" s="17">
        <v>12.783</v>
      </c>
      <c r="D68" s="18">
        <v>141.7</v>
      </c>
      <c r="E68" s="18">
        <v>52.3</v>
      </c>
      <c r="F68" s="18">
        <v>-119.4</v>
      </c>
      <c r="G68" s="18">
        <v>93.5</v>
      </c>
      <c r="H68" s="19">
        <v>-10.85</v>
      </c>
      <c r="I68" s="19">
        <v>0</v>
      </c>
      <c r="J68" s="17">
        <v>-4.13821858724028</v>
      </c>
      <c r="K68" s="12"/>
      <c r="L68" s="17"/>
      <c r="M68" s="3">
        <f t="shared" si="8"/>
        <v>-116.75849810444693</v>
      </c>
      <c r="N68" s="3">
        <f t="shared" si="9"/>
        <v>95.65789212038565</v>
      </c>
      <c r="O68" s="3">
        <f t="shared" si="10"/>
        <v>-2.641501895553077</v>
      </c>
      <c r="P68" s="3">
        <f t="shared" si="11"/>
        <v>-2.157892120385654</v>
      </c>
    </row>
    <row r="69" spans="2:16" ht="12">
      <c r="B69" s="16">
        <v>36600</v>
      </c>
      <c r="C69" s="17">
        <v>12.875</v>
      </c>
      <c r="D69" s="18">
        <v>141.7</v>
      </c>
      <c r="E69" s="18">
        <v>42</v>
      </c>
      <c r="F69" s="18">
        <v>-118.2</v>
      </c>
      <c r="G69" s="18">
        <v>95.1</v>
      </c>
      <c r="H69" s="19">
        <v>-10.85</v>
      </c>
      <c r="I69" s="19">
        <v>0</v>
      </c>
      <c r="J69" s="17">
        <v>-4.13258284505278</v>
      </c>
      <c r="K69" s="12"/>
      <c r="L69" s="17"/>
      <c r="M69" s="3">
        <f t="shared" si="8"/>
        <v>-116.44626267366995</v>
      </c>
      <c r="N69" s="3">
        <f t="shared" si="9"/>
        <v>96.57240011983792</v>
      </c>
      <c r="O69" s="3">
        <f t="shared" si="10"/>
        <v>-1.7537373263300537</v>
      </c>
      <c r="P69" s="3">
        <f t="shared" si="11"/>
        <v>-1.4724001198379284</v>
      </c>
    </row>
    <row r="70" spans="2:16" ht="12">
      <c r="B70" s="16">
        <v>36619</v>
      </c>
      <c r="C70" s="17">
        <v>14.097</v>
      </c>
      <c r="D70" s="18">
        <v>163.3</v>
      </c>
      <c r="E70" s="18">
        <v>43.6</v>
      </c>
      <c r="F70" s="18">
        <v>-119.8</v>
      </c>
      <c r="G70" s="18">
        <v>96.5</v>
      </c>
      <c r="H70" s="19">
        <v>-10.85</v>
      </c>
      <c r="I70" s="19">
        <v>0</v>
      </c>
      <c r="J70" s="17">
        <v>-3.7963168945319</v>
      </c>
      <c r="K70" s="12"/>
      <c r="L70" s="17"/>
      <c r="M70" s="3">
        <f t="shared" si="8"/>
        <v>-116.62038911347398</v>
      </c>
      <c r="N70" s="3">
        <f t="shared" si="9"/>
        <v>97.5080376421402</v>
      </c>
      <c r="O70" s="3">
        <f t="shared" si="10"/>
        <v>-3.179610886526021</v>
      </c>
      <c r="P70" s="3">
        <f t="shared" si="11"/>
        <v>-1.008037642140195</v>
      </c>
    </row>
    <row r="71" spans="2:16" ht="12">
      <c r="B71" s="16">
        <v>36620</v>
      </c>
      <c r="C71" s="17">
        <v>14.219</v>
      </c>
      <c r="D71" s="18">
        <v>170.9</v>
      </c>
      <c r="E71" s="18">
        <v>34.2</v>
      </c>
      <c r="F71" s="18">
        <v>-119.1</v>
      </c>
      <c r="G71" s="18">
        <v>99.8</v>
      </c>
      <c r="H71" s="19">
        <v>-10.85</v>
      </c>
      <c r="I71" s="19">
        <v>0</v>
      </c>
      <c r="J71" s="17">
        <v>-3.8808530273444</v>
      </c>
      <c r="K71" s="12"/>
      <c r="L71" s="17"/>
      <c r="M71" s="3">
        <f t="shared" si="8"/>
        <v>-115.79560734238324</v>
      </c>
      <c r="N71" s="3">
        <f t="shared" si="9"/>
        <v>98.19576969519906</v>
      </c>
      <c r="O71" s="3">
        <f t="shared" si="10"/>
        <v>-3.3043926576167593</v>
      </c>
      <c r="P71" s="3">
        <f t="shared" si="11"/>
        <v>1.6042303048009359</v>
      </c>
    </row>
    <row r="72" spans="2:16" ht="12">
      <c r="B72" s="16">
        <v>36639</v>
      </c>
      <c r="C72" s="17">
        <v>15.447</v>
      </c>
      <c r="D72" s="18">
        <v>190.7</v>
      </c>
      <c r="E72" s="18">
        <v>42.5</v>
      </c>
      <c r="F72" s="18">
        <v>-117.1</v>
      </c>
      <c r="G72" s="18">
        <v>98</v>
      </c>
      <c r="H72" s="19">
        <v>-10.85</v>
      </c>
      <c r="I72" s="19">
        <v>0</v>
      </c>
      <c r="J72" s="17">
        <v>-3.95317838541732</v>
      </c>
      <c r="K72" s="12"/>
      <c r="L72" s="17"/>
      <c r="M72" s="3">
        <f t="shared" si="8"/>
        <v>-116.33216314289692</v>
      </c>
      <c r="N72" s="3">
        <f t="shared" si="9"/>
        <v>98.76149968854216</v>
      </c>
      <c r="O72" s="3">
        <f t="shared" si="10"/>
        <v>-0.7678368571030774</v>
      </c>
      <c r="P72" s="3">
        <f t="shared" si="11"/>
        <v>-0.761499688542159</v>
      </c>
    </row>
    <row r="73" spans="2:16" ht="12">
      <c r="B73" s="16">
        <v>36640</v>
      </c>
      <c r="C73" s="17">
        <v>15.561</v>
      </c>
      <c r="D73" s="18">
        <v>204.4</v>
      </c>
      <c r="E73" s="18">
        <v>36.7</v>
      </c>
      <c r="F73" s="18">
        <v>-114.2</v>
      </c>
      <c r="G73" s="18">
        <v>99.2</v>
      </c>
      <c r="H73" s="19">
        <v>-10.85</v>
      </c>
      <c r="I73" s="19">
        <v>0</v>
      </c>
      <c r="J73" s="17">
        <v>-3.42623649088607</v>
      </c>
      <c r="K73" s="12"/>
      <c r="L73" s="17"/>
      <c r="M73" s="3">
        <f t="shared" si="8"/>
        <v>-115.97711967058139</v>
      </c>
      <c r="N73" s="3">
        <f t="shared" si="9"/>
        <v>99.48312379309091</v>
      </c>
      <c r="O73" s="3">
        <f t="shared" si="10"/>
        <v>1.777119670581385</v>
      </c>
      <c r="P73" s="3">
        <f t="shared" si="11"/>
        <v>-0.2831237930909083</v>
      </c>
    </row>
    <row r="74" spans="2:16" ht="12">
      <c r="B74" s="16">
        <v>36659</v>
      </c>
      <c r="C74" s="17">
        <v>16.834</v>
      </c>
      <c r="D74" s="18">
        <v>215.1</v>
      </c>
      <c r="E74" s="18">
        <v>50.3</v>
      </c>
      <c r="F74" s="18">
        <v>-116.7</v>
      </c>
      <c r="G74" s="18">
        <v>95.1</v>
      </c>
      <c r="H74" s="19">
        <v>-10.85</v>
      </c>
      <c r="I74" s="19">
        <v>0</v>
      </c>
      <c r="J74" s="17">
        <v>-3.07118473307357</v>
      </c>
      <c r="K74" s="12"/>
      <c r="L74" s="17"/>
      <c r="M74" s="3">
        <f t="shared" si="8"/>
        <v>-116.58431101049769</v>
      </c>
      <c r="N74" s="3">
        <f t="shared" si="9"/>
        <v>99.41203944057467</v>
      </c>
      <c r="O74" s="3">
        <f t="shared" si="10"/>
        <v>-0.11568898950231699</v>
      </c>
      <c r="P74" s="3">
        <f t="shared" si="11"/>
        <v>-4.312039440574679</v>
      </c>
    </row>
    <row r="75" spans="2:16" ht="12">
      <c r="B75" s="16">
        <v>36660</v>
      </c>
      <c r="C75" s="17">
        <v>16.921</v>
      </c>
      <c r="D75" s="18">
        <v>216.4</v>
      </c>
      <c r="E75" s="18">
        <v>51</v>
      </c>
      <c r="F75" s="18">
        <v>-116.8</v>
      </c>
      <c r="G75" s="18">
        <v>96.2</v>
      </c>
      <c r="H75" s="19">
        <v>-10.85</v>
      </c>
      <c r="I75" s="19">
        <v>0</v>
      </c>
      <c r="J75" s="17">
        <v>-3.13599576822981</v>
      </c>
      <c r="K75" s="12"/>
      <c r="L75" s="17"/>
      <c r="M75" s="3">
        <f t="shared" si="8"/>
        <v>-116.54297499796104</v>
      </c>
      <c r="N75" s="3">
        <f t="shared" si="9"/>
        <v>99.39709558793784</v>
      </c>
      <c r="O75" s="3">
        <f t="shared" si="10"/>
        <v>-0.25702500203895795</v>
      </c>
      <c r="P75" s="3">
        <f t="shared" si="11"/>
        <v>-3.197095587937838</v>
      </c>
    </row>
    <row r="76" spans="2:16" ht="12">
      <c r="B76" s="16">
        <v>36661</v>
      </c>
      <c r="C76" s="17">
        <v>17.011</v>
      </c>
      <c r="D76" s="18">
        <v>229.5</v>
      </c>
      <c r="E76" s="18">
        <v>49.2</v>
      </c>
      <c r="F76" s="18">
        <v>-116.7</v>
      </c>
      <c r="G76" s="18">
        <v>96.6</v>
      </c>
      <c r="H76" s="19">
        <v>-10.85</v>
      </c>
      <c r="I76" s="19">
        <v>0</v>
      </c>
      <c r="J76" s="17">
        <v>-2.87487304687565</v>
      </c>
      <c r="K76" s="12"/>
      <c r="L76" s="17"/>
      <c r="M76" s="3">
        <f t="shared" si="8"/>
        <v>-116.48368774134161</v>
      </c>
      <c r="N76" s="3">
        <f t="shared" si="9"/>
        <v>99.8426857799548</v>
      </c>
      <c r="O76" s="3">
        <f t="shared" si="10"/>
        <v>-0.216312258658391</v>
      </c>
      <c r="P76" s="3">
        <f t="shared" si="11"/>
        <v>-3.2426857799548117</v>
      </c>
    </row>
    <row r="77" spans="2:16" ht="12">
      <c r="B77" s="16">
        <v>36677</v>
      </c>
      <c r="C77" s="17">
        <v>18.084</v>
      </c>
      <c r="D77" s="18">
        <v>230.2</v>
      </c>
      <c r="E77" s="18">
        <v>62.3</v>
      </c>
      <c r="F77" s="18">
        <v>-117.3</v>
      </c>
      <c r="G77" s="18">
        <v>96.6</v>
      </c>
      <c r="H77" s="19">
        <v>-10.85</v>
      </c>
      <c r="I77" s="19">
        <v>0</v>
      </c>
      <c r="J77" s="17">
        <v>-1.23581136067774</v>
      </c>
      <c r="K77" s="12"/>
      <c r="L77" s="17"/>
      <c r="M77" s="3">
        <f t="shared" si="8"/>
        <v>-116.51582124987314</v>
      </c>
      <c r="N77" s="3">
        <f t="shared" si="9"/>
        <v>99.15362847010904</v>
      </c>
      <c r="O77" s="3">
        <f t="shared" si="10"/>
        <v>-0.7841787501268556</v>
      </c>
      <c r="P77" s="3">
        <f t="shared" si="11"/>
        <v>-2.5536284701090466</v>
      </c>
    </row>
    <row r="78" spans="2:16" ht="12">
      <c r="B78" s="16">
        <v>36678</v>
      </c>
      <c r="C78" s="17">
        <v>18.163</v>
      </c>
      <c r="D78" s="18">
        <v>231</v>
      </c>
      <c r="E78" s="18">
        <v>63.2</v>
      </c>
      <c r="F78" s="18">
        <v>-118.9</v>
      </c>
      <c r="G78" s="18">
        <v>95.9</v>
      </c>
      <c r="H78" s="19">
        <v>-10.85</v>
      </c>
      <c r="I78" s="19">
        <v>0</v>
      </c>
      <c r="J78" s="17">
        <v>-1.15033593750066</v>
      </c>
      <c r="K78" s="12"/>
      <c r="L78" s="17"/>
      <c r="M78" s="3">
        <f t="shared" si="8"/>
        <v>-116.45716363873672</v>
      </c>
      <c r="N78" s="3">
        <f t="shared" si="9"/>
        <v>99.089649611239</v>
      </c>
      <c r="O78" s="3">
        <f t="shared" si="10"/>
        <v>-2.4428363612632893</v>
      </c>
      <c r="P78" s="3">
        <f t="shared" si="11"/>
        <v>-3.189649611238991</v>
      </c>
    </row>
    <row r="79" spans="2:16" ht="12">
      <c r="B79" s="16">
        <v>36679</v>
      </c>
      <c r="C79" s="17">
        <v>18.219</v>
      </c>
      <c r="D79" s="18">
        <v>242.1</v>
      </c>
      <c r="E79" s="18">
        <v>63.4</v>
      </c>
      <c r="F79" s="18">
        <v>-118.3</v>
      </c>
      <c r="G79" s="18">
        <v>97.1</v>
      </c>
      <c r="H79" s="19">
        <v>-10.85</v>
      </c>
      <c r="I79" s="19">
        <v>0</v>
      </c>
      <c r="J79" s="17">
        <v>-1.09867496744858</v>
      </c>
      <c r="K79" s="12"/>
      <c r="L79" s="17"/>
      <c r="M79" s="3">
        <f t="shared" si="8"/>
        <v>-116.32550254239197</v>
      </c>
      <c r="N79" s="3">
        <f t="shared" si="9"/>
        <v>99.21497922470682</v>
      </c>
      <c r="O79" s="3">
        <f t="shared" si="10"/>
        <v>-1.9744974576080239</v>
      </c>
      <c r="P79" s="3">
        <f t="shared" si="11"/>
        <v>-2.114979224706829</v>
      </c>
    </row>
    <row r="80" spans="2:16" ht="12">
      <c r="B80" s="16">
        <v>36681</v>
      </c>
      <c r="C80" s="17">
        <v>18.386</v>
      </c>
      <c r="D80" s="18">
        <v>233.1</v>
      </c>
      <c r="E80" s="18">
        <v>65.6</v>
      </c>
      <c r="F80" s="18">
        <v>-117.8</v>
      </c>
      <c r="G80" s="18">
        <v>96.4</v>
      </c>
      <c r="H80" s="19">
        <v>-10.85</v>
      </c>
      <c r="I80" s="19">
        <v>0</v>
      </c>
      <c r="J80" s="17">
        <v>-0.989717285156918</v>
      </c>
      <c r="K80" s="12"/>
      <c r="L80" s="17"/>
      <c r="M80" s="3">
        <f t="shared" si="8"/>
        <v>-116.24855119090363</v>
      </c>
      <c r="N80" s="3">
        <f t="shared" si="9"/>
        <v>98.89752156218358</v>
      </c>
      <c r="O80" s="3">
        <f t="shared" si="10"/>
        <v>-1.551448809096371</v>
      </c>
      <c r="P80" s="3">
        <f t="shared" si="11"/>
        <v>-2.4975215621835787</v>
      </c>
    </row>
    <row r="81" spans="1:16" ht="12">
      <c r="A81" t="s">
        <v>0</v>
      </c>
      <c r="B81" s="16"/>
      <c r="C81" s="17"/>
      <c r="D81" s="18"/>
      <c r="E81" s="18"/>
      <c r="F81" s="18"/>
      <c r="G81" s="18"/>
      <c r="H81" s="19"/>
      <c r="I81" s="19"/>
      <c r="J81" s="17"/>
      <c r="K81" s="12"/>
      <c r="L81" s="17"/>
      <c r="M81" s="3"/>
      <c r="N81" s="3"/>
      <c r="O81" s="3"/>
      <c r="P81" s="3"/>
    </row>
    <row r="82" spans="2:16" ht="12">
      <c r="B82" s="16">
        <v>36725</v>
      </c>
      <c r="C82" s="17">
        <v>4.947</v>
      </c>
      <c r="D82" s="18">
        <v>280.4</v>
      </c>
      <c r="E82" s="18">
        <v>58.9</v>
      </c>
      <c r="F82" s="18">
        <v>-117</v>
      </c>
      <c r="G82" s="18">
        <v>97.9</v>
      </c>
      <c r="H82" s="19">
        <v>-10.85</v>
      </c>
      <c r="I82" s="19">
        <v>0</v>
      </c>
      <c r="J82" s="17">
        <v>-2.74806884765695</v>
      </c>
      <c r="K82" s="12"/>
      <c r="L82" s="17"/>
      <c r="M82" s="3">
        <f>F$6+F$8*E82*3600+F$11*E82*E82*PI()/180*3600+(H82-H$8)*H$11+J$8*J82+(C82-C$5)*C$8+F$14*COS(D82*PI()/180)</f>
        <v>-115.90911303725075</v>
      </c>
      <c r="N82" s="3">
        <f>G$6+G$8*E82*3600+G$11*E82*E82*PI()/180*3600+(I82-I$8)*I$11+J$11*J82+(C82-C$5)*C$11+G$14*SIN(D82*PI()/180)</f>
        <v>102.00736891619796</v>
      </c>
      <c r="O82" s="3">
        <f>F82-M82</f>
        <v>-1.0908869627492521</v>
      </c>
      <c r="P82" s="3">
        <f>G82-N82</f>
        <v>-4.107368916197956</v>
      </c>
    </row>
    <row r="83" spans="1:16" ht="12">
      <c r="A83" s="20"/>
      <c r="B83" s="16">
        <v>36726</v>
      </c>
      <c r="C83" s="17">
        <v>5.086</v>
      </c>
      <c r="D83" s="18">
        <v>173.9</v>
      </c>
      <c r="E83" s="18">
        <v>34.5</v>
      </c>
      <c r="F83" s="18">
        <v>-115.4</v>
      </c>
      <c r="G83" s="18">
        <v>100</v>
      </c>
      <c r="H83" s="19">
        <v>-10.85</v>
      </c>
      <c r="I83" s="19">
        <v>0</v>
      </c>
      <c r="J83" s="17">
        <v>-2.59590380859446</v>
      </c>
      <c r="K83" s="12"/>
      <c r="L83" s="17"/>
      <c r="M83" s="3">
        <f aca="true" t="shared" si="12" ref="M83:M146">F$6+F$8*E83*3600+F$11*E83*E83*PI()/180*3600+(H83-H$8)*H$11+J$8*J83+(C83-C$5)*C$8+F$14*COS(D83*PI()/180)</f>
        <v>-116.06975454911847</v>
      </c>
      <c r="N83" s="3">
        <f aca="true" t="shared" si="13" ref="N83:N146">G$6+G$8*E83*3600+G$11*E83*E83*PI()/180*3600+(I83-I$8)*I$11+J$11*J83+(C83-C$5)*C$11+G$14*SIN(D83*PI()/180)</f>
        <v>102.92118567288577</v>
      </c>
      <c r="O83" s="3">
        <f aca="true" t="shared" si="14" ref="O83:O146">F83-M83</f>
        <v>0.6697545491184655</v>
      </c>
      <c r="P83" s="3">
        <f aca="true" t="shared" si="15" ref="P83:P146">G83-N83</f>
        <v>-2.9211856728857697</v>
      </c>
    </row>
    <row r="84" spans="2:16" ht="12">
      <c r="B84" s="16">
        <v>36727</v>
      </c>
      <c r="C84" s="17">
        <v>5.131</v>
      </c>
      <c r="D84" s="18">
        <v>175</v>
      </c>
      <c r="E84" s="18">
        <v>34.4</v>
      </c>
      <c r="F84" s="18">
        <v>-115.4</v>
      </c>
      <c r="G84" s="18">
        <v>100.4</v>
      </c>
      <c r="H84" s="19">
        <v>-10.85</v>
      </c>
      <c r="I84" s="19">
        <v>0</v>
      </c>
      <c r="J84" s="17">
        <v>-2.56396793619862</v>
      </c>
      <c r="K84" s="12"/>
      <c r="L84" s="17"/>
      <c r="M84" s="3">
        <f t="shared" si="12"/>
        <v>-116.06446478112635</v>
      </c>
      <c r="N84" s="3">
        <f t="shared" si="13"/>
        <v>102.9741766176132</v>
      </c>
      <c r="O84" s="3">
        <f t="shared" si="14"/>
        <v>0.6644647811263411</v>
      </c>
      <c r="P84" s="3">
        <f t="shared" si="15"/>
        <v>-2.5741766176131904</v>
      </c>
    </row>
    <row r="85" spans="2:16" ht="12">
      <c r="B85" s="16">
        <v>36728</v>
      </c>
      <c r="C85" s="17">
        <v>5.175</v>
      </c>
      <c r="D85" s="18">
        <v>176.1</v>
      </c>
      <c r="E85" s="18">
        <v>34.3</v>
      </c>
      <c r="F85" s="18">
        <v>-117.5</v>
      </c>
      <c r="G85" s="18">
        <v>100.7</v>
      </c>
      <c r="H85" s="19">
        <v>-10.85</v>
      </c>
      <c r="I85" s="19">
        <v>0</v>
      </c>
      <c r="J85" s="17">
        <v>-2.54424283854238</v>
      </c>
      <c r="K85" s="12"/>
      <c r="L85" s="17"/>
      <c r="M85" s="3">
        <f t="shared" si="12"/>
        <v>-116.05470202300079</v>
      </c>
      <c r="N85" s="3">
        <f t="shared" si="13"/>
        <v>103.02454178294927</v>
      </c>
      <c r="O85" s="3">
        <f t="shared" si="14"/>
        <v>-1.445297976999214</v>
      </c>
      <c r="P85" s="3">
        <f t="shared" si="15"/>
        <v>-2.324541782949268</v>
      </c>
    </row>
    <row r="86" spans="2:16" ht="12">
      <c r="B86" s="16">
        <v>36729</v>
      </c>
      <c r="C86" s="17">
        <v>5.219</v>
      </c>
      <c r="D86" s="18">
        <v>177.3</v>
      </c>
      <c r="E86" s="18">
        <v>34.3</v>
      </c>
      <c r="F86" s="18">
        <v>-116.3</v>
      </c>
      <c r="G86" s="18">
        <v>100.4</v>
      </c>
      <c r="H86" s="19">
        <v>-10.85</v>
      </c>
      <c r="I86" s="19">
        <v>0</v>
      </c>
      <c r="J86" s="17">
        <v>-2.49070328776113</v>
      </c>
      <c r="K86" s="12"/>
      <c r="L86" s="17"/>
      <c r="M86" s="3">
        <f t="shared" si="12"/>
        <v>-116.06812518584216</v>
      </c>
      <c r="N86" s="3">
        <f t="shared" si="13"/>
        <v>103.07911315077007</v>
      </c>
      <c r="O86" s="3">
        <f t="shared" si="14"/>
        <v>-0.23187481415783395</v>
      </c>
      <c r="P86" s="3">
        <f t="shared" si="15"/>
        <v>-2.679113150770064</v>
      </c>
    </row>
    <row r="87" spans="2:16" ht="12">
      <c r="B87" s="16">
        <v>36730</v>
      </c>
      <c r="C87" s="17">
        <v>5.261</v>
      </c>
      <c r="D87" s="18">
        <v>178.3</v>
      </c>
      <c r="E87" s="18">
        <v>34.3</v>
      </c>
      <c r="F87" s="18">
        <v>-115.9</v>
      </c>
      <c r="G87" s="18">
        <v>99.7</v>
      </c>
      <c r="H87" s="19">
        <v>-10.85</v>
      </c>
      <c r="I87" s="19">
        <v>0</v>
      </c>
      <c r="J87" s="17">
        <v>-2.47003889974029</v>
      </c>
      <c r="K87" s="12"/>
      <c r="L87" s="17"/>
      <c r="M87" s="3">
        <f t="shared" si="12"/>
        <v>-116.0699437803625</v>
      </c>
      <c r="N87" s="3">
        <f t="shared" si="13"/>
        <v>103.1231700676487</v>
      </c>
      <c r="O87" s="3">
        <f t="shared" si="14"/>
        <v>0.16994378036248747</v>
      </c>
      <c r="P87" s="3">
        <f t="shared" si="15"/>
        <v>-3.423170067648698</v>
      </c>
    </row>
    <row r="88" spans="1:16" ht="12">
      <c r="A88" s="20"/>
      <c r="B88" s="16">
        <v>36731</v>
      </c>
      <c r="C88" s="17">
        <v>5.297</v>
      </c>
      <c r="D88" s="18">
        <v>179.3</v>
      </c>
      <c r="E88" s="18">
        <v>34.3</v>
      </c>
      <c r="F88" s="18">
        <v>-115.6</v>
      </c>
      <c r="G88" s="18">
        <v>100.9</v>
      </c>
      <c r="H88" s="19">
        <v>-10.85</v>
      </c>
      <c r="I88" s="19">
        <v>0</v>
      </c>
      <c r="J88" s="17">
        <v>-2.46346386718821</v>
      </c>
      <c r="K88" s="12"/>
      <c r="L88" s="17"/>
      <c r="M88" s="3">
        <f t="shared" si="12"/>
        <v>-116.06745457605108</v>
      </c>
      <c r="N88" s="3">
        <f t="shared" si="13"/>
        <v>103.16174618685663</v>
      </c>
      <c r="O88" s="3">
        <f t="shared" si="14"/>
        <v>0.4674545760510824</v>
      </c>
      <c r="P88" s="3">
        <f t="shared" si="15"/>
        <v>-2.2617461868566267</v>
      </c>
    </row>
    <row r="89" spans="2:16" ht="12">
      <c r="B89" s="16">
        <v>36732</v>
      </c>
      <c r="C89" s="17">
        <v>5.355</v>
      </c>
      <c r="D89" s="18">
        <v>180.8</v>
      </c>
      <c r="E89" s="18">
        <v>34.3</v>
      </c>
      <c r="F89" s="18">
        <v>-115.8</v>
      </c>
      <c r="G89" s="18">
        <v>101</v>
      </c>
      <c r="H89" s="19">
        <v>-10.85</v>
      </c>
      <c r="I89" s="19">
        <v>0</v>
      </c>
      <c r="J89" s="17">
        <v>-2.6550791015632</v>
      </c>
      <c r="K89" s="12"/>
      <c r="L89" s="17"/>
      <c r="M89" s="3">
        <f t="shared" si="12"/>
        <v>-115.99242516229069</v>
      </c>
      <c r="N89" s="3">
        <f t="shared" si="13"/>
        <v>103.1867539637906</v>
      </c>
      <c r="O89" s="3">
        <f t="shared" si="14"/>
        <v>0.1924251622906894</v>
      </c>
      <c r="P89" s="3">
        <f t="shared" si="15"/>
        <v>-2.1867539637905935</v>
      </c>
    </row>
    <row r="90" spans="2:16" ht="12">
      <c r="B90" s="16">
        <v>36736</v>
      </c>
      <c r="C90" s="17">
        <v>5.669</v>
      </c>
      <c r="D90" s="18">
        <v>100.6</v>
      </c>
      <c r="E90" s="18">
        <v>25.8</v>
      </c>
      <c r="F90" s="18">
        <v>-113.7</v>
      </c>
      <c r="G90" s="18">
        <v>99.1</v>
      </c>
      <c r="H90" s="19">
        <v>-10.85</v>
      </c>
      <c r="I90" s="19">
        <v>0</v>
      </c>
      <c r="J90" s="17">
        <v>-3.02328092447987</v>
      </c>
      <c r="K90" s="12"/>
      <c r="L90" s="17"/>
      <c r="M90" s="3">
        <f t="shared" si="12"/>
        <v>-113.9491769417468</v>
      </c>
      <c r="N90" s="3">
        <f t="shared" si="13"/>
        <v>102.35676077533167</v>
      </c>
      <c r="O90" s="3">
        <f t="shared" si="14"/>
        <v>0.2491769417467964</v>
      </c>
      <c r="P90" s="3">
        <f t="shared" si="15"/>
        <v>-3.2567607753316707</v>
      </c>
    </row>
    <row r="91" spans="2:16" ht="12">
      <c r="B91" s="16">
        <v>36737</v>
      </c>
      <c r="C91" s="17">
        <v>5.693</v>
      </c>
      <c r="D91" s="18">
        <v>100.9</v>
      </c>
      <c r="E91" s="18">
        <v>25.5</v>
      </c>
      <c r="F91" s="18">
        <v>-113.7</v>
      </c>
      <c r="G91" s="18">
        <v>97.6</v>
      </c>
      <c r="H91" s="19">
        <v>-10.85</v>
      </c>
      <c r="I91" s="19">
        <v>0</v>
      </c>
      <c r="J91" s="17">
        <v>-3.08151692708403</v>
      </c>
      <c r="K91" s="12"/>
      <c r="L91" s="17"/>
      <c r="M91" s="3">
        <f t="shared" si="12"/>
        <v>-113.87694678622896</v>
      </c>
      <c r="N91" s="3">
        <f t="shared" si="13"/>
        <v>102.36087651547203</v>
      </c>
      <c r="O91" s="3">
        <f t="shared" si="14"/>
        <v>0.1769467862289531</v>
      </c>
      <c r="P91" s="3">
        <f t="shared" si="15"/>
        <v>-4.7608765154720345</v>
      </c>
    </row>
    <row r="92" spans="2:17" ht="12">
      <c r="B92" s="16">
        <v>36738</v>
      </c>
      <c r="C92" s="17">
        <v>5.719</v>
      </c>
      <c r="D92" s="18">
        <v>101.2</v>
      </c>
      <c r="E92" s="18">
        <v>25.1</v>
      </c>
      <c r="F92" s="18">
        <v>-112.6</v>
      </c>
      <c r="G92" s="18">
        <v>95.6</v>
      </c>
      <c r="H92" s="19">
        <v>-10.85</v>
      </c>
      <c r="I92" s="19">
        <v>0</v>
      </c>
      <c r="J92" s="17">
        <v>-3.1284814453132</v>
      </c>
      <c r="K92" s="12"/>
      <c r="L92" s="17"/>
      <c r="M92" s="3">
        <f t="shared" si="12"/>
        <v>-113.78989888768903</v>
      </c>
      <c r="N92" s="3">
        <f t="shared" si="13"/>
        <v>102.36777283971963</v>
      </c>
      <c r="O92" s="3">
        <f t="shared" si="14"/>
        <v>1.18989888768904</v>
      </c>
      <c r="P92" s="3">
        <f t="shared" si="15"/>
        <v>-6.76777283971964</v>
      </c>
      <c r="Q92"/>
    </row>
    <row r="93" spans="2:16" ht="12">
      <c r="B93" s="16">
        <v>36739</v>
      </c>
      <c r="C93" s="17">
        <v>5.763</v>
      </c>
      <c r="D93" s="18">
        <v>101.7</v>
      </c>
      <c r="E93" s="18">
        <v>24.5</v>
      </c>
      <c r="F93" s="18">
        <v>-114.6</v>
      </c>
      <c r="G93" s="18">
        <v>98.9</v>
      </c>
      <c r="H93" s="19">
        <v>-10.85</v>
      </c>
      <c r="I93" s="19">
        <v>0</v>
      </c>
      <c r="J93" s="17">
        <v>-3.28910009765695</v>
      </c>
      <c r="K93" s="12"/>
      <c r="L93" s="17"/>
      <c r="M93" s="3">
        <f t="shared" si="12"/>
        <v>-113.625788022268</v>
      </c>
      <c r="N93" s="3">
        <f t="shared" si="13"/>
        <v>102.36415959384512</v>
      </c>
      <c r="O93" s="3">
        <f t="shared" si="14"/>
        <v>-0.9742119777319971</v>
      </c>
      <c r="P93" s="3">
        <f t="shared" si="15"/>
        <v>-3.4641595938451104</v>
      </c>
    </row>
    <row r="94" spans="2:16" ht="12">
      <c r="B94" s="16">
        <v>36758</v>
      </c>
      <c r="C94" s="17">
        <v>7.875</v>
      </c>
      <c r="D94" s="18">
        <v>257</v>
      </c>
      <c r="E94" s="18">
        <v>12.2</v>
      </c>
      <c r="F94" s="18">
        <v>-109.3</v>
      </c>
      <c r="G94" s="18">
        <v>104.3</v>
      </c>
      <c r="H94" s="19">
        <v>-10.85</v>
      </c>
      <c r="I94" s="19">
        <v>0</v>
      </c>
      <c r="J94" s="17">
        <v>-4.18518310546937</v>
      </c>
      <c r="K94" s="12"/>
      <c r="L94" s="17"/>
      <c r="M94" s="3">
        <f t="shared" si="12"/>
        <v>-110.26957856658683</v>
      </c>
      <c r="N94" s="3">
        <f t="shared" si="13"/>
        <v>105.12461470082442</v>
      </c>
      <c r="O94" s="3">
        <f t="shared" si="14"/>
        <v>0.9695785665868328</v>
      </c>
      <c r="P94" s="3">
        <f t="shared" si="15"/>
        <v>-0.8246147008244264</v>
      </c>
    </row>
    <row r="95" spans="2:16" ht="12">
      <c r="B95" s="16">
        <v>36776</v>
      </c>
      <c r="C95" s="17">
        <v>10.015</v>
      </c>
      <c r="D95" s="18">
        <v>-86.7</v>
      </c>
      <c r="E95" s="18">
        <v>42.3</v>
      </c>
      <c r="F95" s="18">
        <v>-112.7</v>
      </c>
      <c r="G95" s="18">
        <v>110.9</v>
      </c>
      <c r="H95" s="19">
        <v>-10.85</v>
      </c>
      <c r="I95" s="19">
        <v>0</v>
      </c>
      <c r="J95" s="17">
        <v>-4.3674054361984</v>
      </c>
      <c r="K95" s="12"/>
      <c r="L95" s="17"/>
      <c r="M95" s="3">
        <f t="shared" si="12"/>
        <v>-114.6296706920407</v>
      </c>
      <c r="N95" s="3">
        <f t="shared" si="13"/>
        <v>105.93251507405782</v>
      </c>
      <c r="O95" s="3">
        <f t="shared" si="14"/>
        <v>1.9296706920407019</v>
      </c>
      <c r="P95" s="3">
        <f t="shared" si="15"/>
        <v>4.967484925942188</v>
      </c>
    </row>
    <row r="96" spans="2:17" ht="12">
      <c r="B96" s="16">
        <v>36777</v>
      </c>
      <c r="C96" s="17">
        <v>10.095</v>
      </c>
      <c r="D96" s="18">
        <v>-86.3</v>
      </c>
      <c r="E96" s="18">
        <v>43.4</v>
      </c>
      <c r="F96" s="18">
        <v>-111</v>
      </c>
      <c r="G96" s="18">
        <v>108.7</v>
      </c>
      <c r="H96" s="19">
        <v>-10.85</v>
      </c>
      <c r="I96" s="19">
        <v>0</v>
      </c>
      <c r="J96" s="17">
        <v>-4.23778336588589</v>
      </c>
      <c r="K96" s="12"/>
      <c r="L96" s="17"/>
      <c r="M96" s="3">
        <f t="shared" si="12"/>
        <v>-114.72246985067906</v>
      </c>
      <c r="N96" s="3">
        <f t="shared" si="13"/>
        <v>105.92043592541248</v>
      </c>
      <c r="O96" s="3">
        <f t="shared" si="14"/>
        <v>3.7224698506790617</v>
      </c>
      <c r="P96" s="3">
        <f t="shared" si="15"/>
        <v>2.779564074587526</v>
      </c>
      <c r="Q96"/>
    </row>
    <row r="97" spans="2:17" ht="12">
      <c r="B97" s="16">
        <v>36788</v>
      </c>
      <c r="C97" s="17">
        <v>11.606</v>
      </c>
      <c r="D97" s="18">
        <v>129</v>
      </c>
      <c r="E97" s="18">
        <v>63.5</v>
      </c>
      <c r="F97" s="18">
        <v>-114.8</v>
      </c>
      <c r="G97" s="18">
        <v>107.2</v>
      </c>
      <c r="H97" s="19">
        <v>-10.85</v>
      </c>
      <c r="I97" s="19">
        <v>0</v>
      </c>
      <c r="J97" s="17">
        <v>-3.50795475260455</v>
      </c>
      <c r="K97" s="12"/>
      <c r="L97" s="17"/>
      <c r="M97" s="3">
        <f t="shared" si="12"/>
        <v>-115.03350859508278</v>
      </c>
      <c r="N97" s="3">
        <f t="shared" si="13"/>
        <v>102.69970003570945</v>
      </c>
      <c r="O97" s="3">
        <f t="shared" si="14"/>
        <v>0.23350859508278177</v>
      </c>
      <c r="P97" s="3">
        <f t="shared" si="15"/>
        <v>4.500299964290548</v>
      </c>
      <c r="Q97"/>
    </row>
    <row r="98" spans="2:17" ht="12">
      <c r="B98" s="16">
        <v>36789</v>
      </c>
      <c r="C98" s="17">
        <v>11.695</v>
      </c>
      <c r="D98" s="18">
        <v>129.9</v>
      </c>
      <c r="E98" s="18">
        <v>62.5</v>
      </c>
      <c r="F98" s="18">
        <v>-114.5</v>
      </c>
      <c r="G98" s="18">
        <v>106.4</v>
      </c>
      <c r="H98" s="19">
        <v>-10.85</v>
      </c>
      <c r="I98" s="19">
        <v>0</v>
      </c>
      <c r="J98" s="17">
        <v>-3.45535449218788</v>
      </c>
      <c r="K98" s="12"/>
      <c r="L98" s="17"/>
      <c r="M98" s="3">
        <f t="shared" si="12"/>
        <v>-115.12708744112012</v>
      </c>
      <c r="N98" s="3">
        <f t="shared" si="13"/>
        <v>102.90890781303132</v>
      </c>
      <c r="O98" s="3">
        <f t="shared" si="14"/>
        <v>0.6270874411201248</v>
      </c>
      <c r="P98" s="3">
        <f t="shared" si="15"/>
        <v>3.491092186968686</v>
      </c>
      <c r="Q98"/>
    </row>
    <row r="99" spans="2:17" ht="12">
      <c r="B99" s="16">
        <v>36790</v>
      </c>
      <c r="C99" s="17">
        <v>11.791</v>
      </c>
      <c r="D99" s="18">
        <v>130.8</v>
      </c>
      <c r="E99" s="18">
        <v>61.5</v>
      </c>
      <c r="F99" s="18">
        <v>-115.3</v>
      </c>
      <c r="G99" s="18">
        <v>105.3</v>
      </c>
      <c r="H99" s="19">
        <v>-10.85</v>
      </c>
      <c r="I99" s="19">
        <v>0</v>
      </c>
      <c r="J99" s="17">
        <v>-3.44032584635455</v>
      </c>
      <c r="K99" s="12"/>
      <c r="L99" s="17"/>
      <c r="M99" s="3">
        <f t="shared" si="12"/>
        <v>-115.19966451206282</v>
      </c>
      <c r="N99" s="3">
        <f t="shared" si="13"/>
        <v>103.11160470712008</v>
      </c>
      <c r="O99" s="3">
        <f t="shared" si="14"/>
        <v>-0.10033548793717273</v>
      </c>
      <c r="P99" s="3">
        <f t="shared" si="15"/>
        <v>2.1883952928799175</v>
      </c>
      <c r="Q99"/>
    </row>
    <row r="100" spans="2:17" ht="12">
      <c r="B100" s="16">
        <v>36792</v>
      </c>
      <c r="C100" s="17">
        <v>11.952</v>
      </c>
      <c r="D100" s="18">
        <v>132.5</v>
      </c>
      <c r="E100" s="18">
        <v>59.7</v>
      </c>
      <c r="F100" s="18">
        <v>-115.2</v>
      </c>
      <c r="G100" s="18">
        <v>106.2</v>
      </c>
      <c r="H100" s="19">
        <v>-10.85</v>
      </c>
      <c r="I100" s="19">
        <v>0</v>
      </c>
      <c r="J100" s="17">
        <v>-3.38208984375038</v>
      </c>
      <c r="K100" s="12"/>
      <c r="L100" s="17"/>
      <c r="M100" s="3">
        <f t="shared" si="12"/>
        <v>-115.32622747942584</v>
      </c>
      <c r="N100" s="3">
        <f t="shared" si="13"/>
        <v>103.46790876675809</v>
      </c>
      <c r="O100" s="3">
        <f t="shared" si="14"/>
        <v>0.126227479425836</v>
      </c>
      <c r="P100" s="3">
        <f t="shared" si="15"/>
        <v>2.732091233241917</v>
      </c>
      <c r="Q100"/>
    </row>
    <row r="101" spans="2:17" ht="12">
      <c r="B101" s="16">
        <v>36793</v>
      </c>
      <c r="C101" s="17">
        <v>12.012</v>
      </c>
      <c r="D101" s="18">
        <v>133.1</v>
      </c>
      <c r="E101" s="18">
        <v>59.1</v>
      </c>
      <c r="F101" s="18">
        <v>-114.6</v>
      </c>
      <c r="G101" s="18">
        <v>106</v>
      </c>
      <c r="H101" s="19">
        <v>-10.85</v>
      </c>
      <c r="I101" s="19">
        <v>0</v>
      </c>
      <c r="J101" s="17">
        <v>-3.34076106770871</v>
      </c>
      <c r="K101" s="12"/>
      <c r="L101" s="17"/>
      <c r="M101" s="3">
        <f t="shared" si="12"/>
        <v>-115.37051248569252</v>
      </c>
      <c r="N101" s="3">
        <f t="shared" si="13"/>
        <v>103.59157321909387</v>
      </c>
      <c r="O101" s="3">
        <f t="shared" si="14"/>
        <v>0.770512485692521</v>
      </c>
      <c r="P101" s="3">
        <f t="shared" si="15"/>
        <v>2.408426780906126</v>
      </c>
      <c r="Q101"/>
    </row>
    <row r="102" spans="2:17" ht="12">
      <c r="B102" s="16">
        <v>36794</v>
      </c>
      <c r="C102" s="17">
        <v>12.07</v>
      </c>
      <c r="D102" s="18">
        <v>133.7</v>
      </c>
      <c r="E102" s="18">
        <v>58.5</v>
      </c>
      <c r="F102" s="18">
        <v>-114.8</v>
      </c>
      <c r="G102" s="18">
        <v>105.8</v>
      </c>
      <c r="H102" s="19">
        <v>-10.85</v>
      </c>
      <c r="I102" s="19">
        <v>0</v>
      </c>
      <c r="J102" s="17">
        <v>-3.2515284830733</v>
      </c>
      <c r="K102" s="12"/>
      <c r="L102" s="17"/>
      <c r="M102" s="3">
        <f t="shared" si="12"/>
        <v>-115.42928949397835</v>
      </c>
      <c r="N102" s="3">
        <f t="shared" si="13"/>
        <v>103.72124841258433</v>
      </c>
      <c r="O102" s="3">
        <f t="shared" si="14"/>
        <v>0.629289493978348</v>
      </c>
      <c r="P102" s="3">
        <f t="shared" si="15"/>
        <v>2.078751587415667</v>
      </c>
      <c r="Q102"/>
    </row>
    <row r="103" spans="2:17" ht="12">
      <c r="B103" s="16">
        <v>36795</v>
      </c>
      <c r="C103" s="17">
        <v>12.13</v>
      </c>
      <c r="D103" s="18">
        <v>134.4</v>
      </c>
      <c r="E103" s="18">
        <v>57.9</v>
      </c>
      <c r="F103" s="18">
        <v>-114.7</v>
      </c>
      <c r="G103" s="18">
        <v>106.1</v>
      </c>
      <c r="H103" s="19">
        <v>-10.85</v>
      </c>
      <c r="I103" s="19">
        <v>0</v>
      </c>
      <c r="J103" s="17">
        <v>-3.32761100260454</v>
      </c>
      <c r="K103" s="12"/>
      <c r="L103" s="17"/>
      <c r="M103" s="3">
        <f t="shared" si="12"/>
        <v>-115.42858345752568</v>
      </c>
      <c r="N103" s="3">
        <f t="shared" si="13"/>
        <v>103.82337559384499</v>
      </c>
      <c r="O103" s="3">
        <f t="shared" si="14"/>
        <v>0.7285834575256729</v>
      </c>
      <c r="P103" s="3">
        <f t="shared" si="15"/>
        <v>2.2766244061550083</v>
      </c>
      <c r="Q103"/>
    </row>
    <row r="104" spans="2:17" ht="12">
      <c r="B104" s="16">
        <v>36796</v>
      </c>
      <c r="C104" s="17">
        <v>12.202</v>
      </c>
      <c r="D104" s="18">
        <v>135.2</v>
      </c>
      <c r="E104" s="18">
        <v>57.2</v>
      </c>
      <c r="F104" s="18">
        <v>-115.2</v>
      </c>
      <c r="G104" s="18">
        <v>106</v>
      </c>
      <c r="H104" s="19">
        <v>-10.85</v>
      </c>
      <c r="I104" s="19">
        <v>0</v>
      </c>
      <c r="J104" s="17">
        <v>-3.35954687500038</v>
      </c>
      <c r="K104" s="12"/>
      <c r="L104" s="17"/>
      <c r="M104" s="3">
        <f t="shared" si="12"/>
        <v>-115.44395280177349</v>
      </c>
      <c r="N104" s="3">
        <f t="shared" si="13"/>
        <v>103.95158922539528</v>
      </c>
      <c r="O104" s="3">
        <f t="shared" si="14"/>
        <v>0.24395280177348866</v>
      </c>
      <c r="P104" s="3">
        <f t="shared" si="15"/>
        <v>2.0484107746047187</v>
      </c>
      <c r="Q104"/>
    </row>
    <row r="105" spans="2:17" ht="12">
      <c r="B105" s="16">
        <v>36797</v>
      </c>
      <c r="C105" s="17">
        <v>12.262</v>
      </c>
      <c r="D105" s="18">
        <v>135.9</v>
      </c>
      <c r="E105" s="18">
        <v>56.6</v>
      </c>
      <c r="F105" s="18">
        <v>-115</v>
      </c>
      <c r="G105" s="18">
        <v>107.3</v>
      </c>
      <c r="H105" s="19">
        <v>-10.85</v>
      </c>
      <c r="I105" s="19">
        <v>0</v>
      </c>
      <c r="J105" s="17">
        <v>-3.37927197265663</v>
      </c>
      <c r="K105" s="12"/>
      <c r="L105" s="17"/>
      <c r="M105" s="3">
        <f t="shared" si="12"/>
        <v>-115.45743910420656</v>
      </c>
      <c r="N105" s="3">
        <f t="shared" si="13"/>
        <v>104.06078582310576</v>
      </c>
      <c r="O105" s="3">
        <f t="shared" si="14"/>
        <v>0.4574391042065571</v>
      </c>
      <c r="P105" s="3">
        <f t="shared" si="15"/>
        <v>3.2392141768942366</v>
      </c>
      <c r="Q105"/>
    </row>
    <row r="106" spans="2:16" ht="12">
      <c r="B106" s="16">
        <v>36798</v>
      </c>
      <c r="C106" s="17">
        <v>12.32</v>
      </c>
      <c r="D106" s="18">
        <v>136.6</v>
      </c>
      <c r="E106" s="18">
        <v>56</v>
      </c>
      <c r="F106" s="18">
        <v>-115.4</v>
      </c>
      <c r="G106" s="18">
        <v>106.2</v>
      </c>
      <c r="H106" s="19">
        <v>-10.85</v>
      </c>
      <c r="I106" s="19">
        <v>0</v>
      </c>
      <c r="J106" s="17">
        <v>-3.27876790364621</v>
      </c>
      <c r="K106" s="12"/>
      <c r="L106" s="17"/>
      <c r="M106" s="3">
        <f t="shared" si="12"/>
        <v>-115.51062372395768</v>
      </c>
      <c r="N106" s="3">
        <f t="shared" si="13"/>
        <v>104.18854598071808</v>
      </c>
      <c r="O106" s="3">
        <f t="shared" si="14"/>
        <v>0.11062372395767284</v>
      </c>
      <c r="P106" s="3">
        <f t="shared" si="15"/>
        <v>2.0114540192819277</v>
      </c>
    </row>
    <row r="107" spans="2:16" ht="12">
      <c r="B107" s="16">
        <v>36799</v>
      </c>
      <c r="C107" s="17">
        <v>12.38</v>
      </c>
      <c r="D107" s="18">
        <v>137.3</v>
      </c>
      <c r="E107" s="18">
        <v>55.5</v>
      </c>
      <c r="F107" s="18">
        <v>-115.4</v>
      </c>
      <c r="G107" s="18">
        <v>106.8</v>
      </c>
      <c r="H107" s="19">
        <v>-10.85</v>
      </c>
      <c r="I107" s="19">
        <v>0</v>
      </c>
      <c r="J107" s="17">
        <v>-3.15196370442746</v>
      </c>
      <c r="K107" s="12"/>
      <c r="L107" s="17"/>
      <c r="M107" s="3">
        <f t="shared" si="12"/>
        <v>-115.56746700172917</v>
      </c>
      <c r="N107" s="3">
        <f t="shared" si="13"/>
        <v>104.30908925653976</v>
      </c>
      <c r="O107" s="3">
        <f t="shared" si="14"/>
        <v>0.16746700172916462</v>
      </c>
      <c r="P107" s="3">
        <f t="shared" si="15"/>
        <v>2.4909107434602333</v>
      </c>
    </row>
    <row r="108" spans="2:16" ht="12">
      <c r="B108" s="16">
        <v>36800</v>
      </c>
      <c r="C108" s="17">
        <v>12.453</v>
      </c>
      <c r="D108" s="18">
        <v>138.2</v>
      </c>
      <c r="E108" s="18">
        <v>54.8</v>
      </c>
      <c r="F108" s="18">
        <v>-115</v>
      </c>
      <c r="G108" s="18">
        <v>106.1</v>
      </c>
      <c r="H108" s="19">
        <v>-10.85</v>
      </c>
      <c r="I108" s="19">
        <v>0</v>
      </c>
      <c r="J108" s="17">
        <v>-3.18859602864621</v>
      </c>
      <c r="K108" s="12"/>
      <c r="L108" s="17"/>
      <c r="M108" s="3">
        <f t="shared" si="12"/>
        <v>-115.57016646563719</v>
      </c>
      <c r="N108" s="3">
        <f t="shared" si="13"/>
        <v>104.43262592740199</v>
      </c>
      <c r="O108" s="3">
        <f t="shared" si="14"/>
        <v>0.5701664656371861</v>
      </c>
      <c r="P108" s="3">
        <f t="shared" si="15"/>
        <v>1.6673740725980082</v>
      </c>
    </row>
    <row r="109" spans="2:16" ht="12">
      <c r="B109" s="16">
        <v>36801</v>
      </c>
      <c r="C109" s="17">
        <v>12.512</v>
      </c>
      <c r="D109" s="18">
        <v>139</v>
      </c>
      <c r="E109" s="18">
        <v>54.2</v>
      </c>
      <c r="F109" s="18">
        <v>-116.2</v>
      </c>
      <c r="G109" s="18">
        <v>106</v>
      </c>
      <c r="H109" s="19">
        <v>-10.85</v>
      </c>
      <c r="I109" s="19">
        <v>0</v>
      </c>
      <c r="J109" s="17">
        <v>-3.15759944661496</v>
      </c>
      <c r="K109" s="12"/>
      <c r="L109" s="17"/>
      <c r="M109" s="3">
        <f t="shared" si="12"/>
        <v>-115.59224492189168</v>
      </c>
      <c r="N109" s="3">
        <f t="shared" si="13"/>
        <v>104.54659167757151</v>
      </c>
      <c r="O109" s="3">
        <f t="shared" si="14"/>
        <v>-0.6077550781083261</v>
      </c>
      <c r="P109" s="3">
        <f t="shared" si="15"/>
        <v>1.453408322428487</v>
      </c>
    </row>
    <row r="110" spans="2:16" ht="12">
      <c r="B110" s="16">
        <v>36802</v>
      </c>
      <c r="C110" s="17">
        <v>12.573</v>
      </c>
      <c r="D110" s="18">
        <v>139.7</v>
      </c>
      <c r="E110" s="18">
        <v>53.6</v>
      </c>
      <c r="F110" s="18">
        <v>-115.3</v>
      </c>
      <c r="G110" s="18">
        <v>107.2</v>
      </c>
      <c r="H110" s="19">
        <v>-10.85</v>
      </c>
      <c r="I110" s="19">
        <v>0</v>
      </c>
      <c r="J110" s="17">
        <v>-3.11063492838579</v>
      </c>
      <c r="K110" s="12"/>
      <c r="L110" s="17"/>
      <c r="M110" s="3">
        <f t="shared" si="12"/>
        <v>-115.61617635467572</v>
      </c>
      <c r="N110" s="3">
        <f t="shared" si="13"/>
        <v>104.6616622040297</v>
      </c>
      <c r="O110" s="3">
        <f t="shared" si="14"/>
        <v>0.3161763546757186</v>
      </c>
      <c r="P110" s="3">
        <f t="shared" si="15"/>
        <v>2.538337795970307</v>
      </c>
    </row>
    <row r="111" spans="2:16" ht="12">
      <c r="B111" s="16">
        <v>36803</v>
      </c>
      <c r="C111" s="17">
        <v>12.632</v>
      </c>
      <c r="D111" s="18">
        <v>140.5</v>
      </c>
      <c r="E111" s="18">
        <v>53.1</v>
      </c>
      <c r="F111" s="18">
        <v>-115.8</v>
      </c>
      <c r="G111" s="18">
        <v>106.3</v>
      </c>
      <c r="H111" s="19">
        <v>-10.85</v>
      </c>
      <c r="I111" s="19">
        <v>0</v>
      </c>
      <c r="J111" s="17">
        <v>-3.08057763671913</v>
      </c>
      <c r="K111" s="12"/>
      <c r="L111" s="17"/>
      <c r="M111" s="3">
        <f t="shared" si="12"/>
        <v>-115.63174639089218</v>
      </c>
      <c r="N111" s="3">
        <f t="shared" si="13"/>
        <v>104.7623726729506</v>
      </c>
      <c r="O111" s="3">
        <f t="shared" si="14"/>
        <v>-0.16825360910782194</v>
      </c>
      <c r="P111" s="3">
        <f t="shared" si="15"/>
        <v>1.5376273270493925</v>
      </c>
    </row>
    <row r="112" spans="2:16" ht="12">
      <c r="B112" s="16">
        <v>36805</v>
      </c>
      <c r="C112" s="17">
        <v>12.764</v>
      </c>
      <c r="D112" s="18">
        <v>142.3</v>
      </c>
      <c r="E112" s="18">
        <v>52</v>
      </c>
      <c r="F112" s="18">
        <v>-116.1</v>
      </c>
      <c r="G112" s="18">
        <v>106.7</v>
      </c>
      <c r="H112" s="19">
        <v>-10.85</v>
      </c>
      <c r="I112" s="19">
        <v>0</v>
      </c>
      <c r="J112" s="17">
        <v>-3.16699235026079</v>
      </c>
      <c r="K112" s="12"/>
      <c r="L112" s="17"/>
      <c r="M112" s="3">
        <f t="shared" si="12"/>
        <v>-115.6064221701875</v>
      </c>
      <c r="N112" s="3">
        <f t="shared" si="13"/>
        <v>104.95639765528394</v>
      </c>
      <c r="O112" s="3">
        <f t="shared" si="14"/>
        <v>-0.49357782981249443</v>
      </c>
      <c r="P112" s="3">
        <f t="shared" si="15"/>
        <v>1.7436023447160665</v>
      </c>
    </row>
    <row r="113" spans="2:16" ht="12">
      <c r="B113" s="16">
        <v>36806</v>
      </c>
      <c r="C113" s="17">
        <v>12.847</v>
      </c>
      <c r="D113" s="18">
        <v>142.2</v>
      </c>
      <c r="E113" s="18">
        <v>41.8</v>
      </c>
      <c r="F113" s="18">
        <v>-115.2</v>
      </c>
      <c r="G113" s="18">
        <v>108.3</v>
      </c>
      <c r="H113" s="19">
        <v>-10.85</v>
      </c>
      <c r="I113" s="19">
        <v>0</v>
      </c>
      <c r="J113" s="17">
        <v>-3.12660286458371</v>
      </c>
      <c r="K113" s="12"/>
      <c r="L113" s="17"/>
      <c r="M113" s="3">
        <f t="shared" si="12"/>
        <v>-115.29236631007704</v>
      </c>
      <c r="N113" s="3">
        <f t="shared" si="13"/>
        <v>105.85280761386963</v>
      </c>
      <c r="O113" s="3">
        <f t="shared" si="14"/>
        <v>0.09236631007703977</v>
      </c>
      <c r="P113" s="3">
        <f t="shared" si="15"/>
        <v>2.447192386130368</v>
      </c>
    </row>
    <row r="114" spans="2:16" ht="12">
      <c r="B114" s="16">
        <v>36826</v>
      </c>
      <c r="C114" s="17">
        <v>14.101</v>
      </c>
      <c r="D114" s="18">
        <v>164.6</v>
      </c>
      <c r="E114" s="18">
        <v>43.3</v>
      </c>
      <c r="F114" s="18">
        <v>-116.6</v>
      </c>
      <c r="G114" s="18">
        <v>109.4</v>
      </c>
      <c r="H114" s="19">
        <v>-10.85</v>
      </c>
      <c r="I114" s="19">
        <v>0</v>
      </c>
      <c r="J114" s="17">
        <v>-3.11720996093788</v>
      </c>
      <c r="K114" s="12"/>
      <c r="L114" s="17"/>
      <c r="M114" s="3">
        <f t="shared" si="12"/>
        <v>-115.34531984068549</v>
      </c>
      <c r="N114" s="3">
        <f t="shared" si="13"/>
        <v>106.77266359366494</v>
      </c>
      <c r="O114" s="3">
        <f t="shared" si="14"/>
        <v>-1.2546801593145034</v>
      </c>
      <c r="P114" s="3">
        <f t="shared" si="15"/>
        <v>2.6273364063350613</v>
      </c>
    </row>
    <row r="115" spans="2:16" ht="12">
      <c r="B115" s="16">
        <v>36828</v>
      </c>
      <c r="C115" s="17">
        <v>14.231</v>
      </c>
      <c r="D115" s="18">
        <v>167.1</v>
      </c>
      <c r="E115" s="18">
        <v>42.9</v>
      </c>
      <c r="F115" s="18">
        <v>-116</v>
      </c>
      <c r="G115" s="18">
        <v>109.6</v>
      </c>
      <c r="H115" s="19">
        <v>-10.85</v>
      </c>
      <c r="I115" s="19">
        <v>0</v>
      </c>
      <c r="J115" s="17">
        <v>-3.02985595703163</v>
      </c>
      <c r="K115" s="12"/>
      <c r="L115" s="17"/>
      <c r="M115" s="3">
        <f t="shared" si="12"/>
        <v>-115.34311116588783</v>
      </c>
      <c r="N115" s="3">
        <f t="shared" si="13"/>
        <v>106.92783177236502</v>
      </c>
      <c r="O115" s="3">
        <f t="shared" si="14"/>
        <v>-0.6568888341121664</v>
      </c>
      <c r="P115" s="3">
        <f t="shared" si="15"/>
        <v>2.6721682276349696</v>
      </c>
    </row>
    <row r="116" spans="2:16" ht="12">
      <c r="B116" s="16">
        <v>36829</v>
      </c>
      <c r="C116" s="17">
        <v>14.29</v>
      </c>
      <c r="D116" s="18">
        <v>168.3</v>
      </c>
      <c r="E116" s="18">
        <v>42.7</v>
      </c>
      <c r="F116" s="18">
        <v>-115.6</v>
      </c>
      <c r="G116" s="18">
        <v>110.1</v>
      </c>
      <c r="H116" s="19">
        <v>-10.85</v>
      </c>
      <c r="I116" s="19">
        <v>0</v>
      </c>
      <c r="J116" s="17">
        <v>-2.98477001953163</v>
      </c>
      <c r="K116" s="12"/>
      <c r="L116" s="17"/>
      <c r="M116" s="3">
        <f t="shared" si="12"/>
        <v>-115.34225704877817</v>
      </c>
      <c r="N116" s="3">
        <f t="shared" si="13"/>
        <v>107.0016264105373</v>
      </c>
      <c r="O116" s="3">
        <f t="shared" si="14"/>
        <v>-0.2577429512218288</v>
      </c>
      <c r="P116" s="3">
        <f t="shared" si="15"/>
        <v>3.098373589462696</v>
      </c>
    </row>
    <row r="117" spans="2:16" ht="12">
      <c r="B117" s="16">
        <v>36830</v>
      </c>
      <c r="C117" s="17">
        <v>14.35</v>
      </c>
      <c r="D117" s="18">
        <v>169.5</v>
      </c>
      <c r="E117" s="18">
        <v>42.5</v>
      </c>
      <c r="F117" s="18">
        <v>-115.2</v>
      </c>
      <c r="G117" s="18">
        <v>110.4</v>
      </c>
      <c r="H117" s="19">
        <v>-10.85</v>
      </c>
      <c r="I117" s="19">
        <v>0</v>
      </c>
      <c r="J117" s="17">
        <v>-2.98477001953163</v>
      </c>
      <c r="K117" s="12"/>
      <c r="L117" s="17"/>
      <c r="M117" s="3">
        <f t="shared" si="12"/>
        <v>-115.32492741558883</v>
      </c>
      <c r="N117" s="3">
        <f t="shared" si="13"/>
        <v>107.0680673364749</v>
      </c>
      <c r="O117" s="3">
        <f t="shared" si="14"/>
        <v>0.1249274155888287</v>
      </c>
      <c r="P117" s="3">
        <f t="shared" si="15"/>
        <v>3.3319326635251088</v>
      </c>
    </row>
    <row r="118" spans="2:16" ht="12">
      <c r="B118" s="16">
        <v>36831</v>
      </c>
      <c r="C118" s="17">
        <v>14.41</v>
      </c>
      <c r="D118" s="18">
        <v>170.8</v>
      </c>
      <c r="E118" s="18">
        <v>42.4</v>
      </c>
      <c r="F118" s="18">
        <v>-115.6</v>
      </c>
      <c r="G118" s="18">
        <v>108.9</v>
      </c>
      <c r="H118" s="19">
        <v>-10.85</v>
      </c>
      <c r="I118" s="19">
        <v>0</v>
      </c>
      <c r="J118" s="17">
        <v>-3.02234163411497</v>
      </c>
      <c r="K118" s="12"/>
      <c r="L118" s="17"/>
      <c r="M118" s="3">
        <f t="shared" si="12"/>
        <v>-115.30028363673195</v>
      </c>
      <c r="N118" s="3">
        <f t="shared" si="13"/>
        <v>107.12322118795699</v>
      </c>
      <c r="O118" s="3">
        <f t="shared" si="14"/>
        <v>-0.29971636326804685</v>
      </c>
      <c r="P118" s="3">
        <f t="shared" si="15"/>
        <v>1.7767788120430197</v>
      </c>
    </row>
    <row r="119" spans="2:16" ht="12">
      <c r="B119" s="16">
        <v>36832</v>
      </c>
      <c r="C119" s="17">
        <v>14.463</v>
      </c>
      <c r="D119" s="18">
        <v>171.8</v>
      </c>
      <c r="E119" s="18">
        <v>42.3</v>
      </c>
      <c r="F119" s="18">
        <v>-116.8</v>
      </c>
      <c r="G119" s="18">
        <v>109.2</v>
      </c>
      <c r="H119" s="19">
        <v>-10.85</v>
      </c>
      <c r="I119" s="19">
        <v>0</v>
      </c>
      <c r="J119" s="17">
        <v>-3.00637369791705</v>
      </c>
      <c r="K119" s="12"/>
      <c r="L119" s="17"/>
      <c r="M119" s="3">
        <f t="shared" si="12"/>
        <v>-115.29426810550696</v>
      </c>
      <c r="N119" s="3">
        <f t="shared" si="13"/>
        <v>107.17845661678169</v>
      </c>
      <c r="O119" s="3">
        <f t="shared" si="14"/>
        <v>-1.5057318944930387</v>
      </c>
      <c r="P119" s="3">
        <f t="shared" si="15"/>
        <v>2.021543383218315</v>
      </c>
    </row>
    <row r="120" spans="2:16" ht="12">
      <c r="B120" s="16">
        <v>36833</v>
      </c>
      <c r="C120" s="17">
        <v>14.531</v>
      </c>
      <c r="D120" s="18">
        <v>180.4</v>
      </c>
      <c r="E120" s="18">
        <v>33.7</v>
      </c>
      <c r="F120" s="18">
        <v>-115.3</v>
      </c>
      <c r="G120" s="18">
        <v>109.9</v>
      </c>
      <c r="H120" s="19">
        <v>-10.85</v>
      </c>
      <c r="I120" s="19">
        <v>0</v>
      </c>
      <c r="J120" s="17">
        <v>-3.05897395833371</v>
      </c>
      <c r="K120" s="12"/>
      <c r="L120" s="17"/>
      <c r="M120" s="3">
        <f t="shared" si="12"/>
        <v>-114.48878401681165</v>
      </c>
      <c r="N120" s="3">
        <f t="shared" si="13"/>
        <v>107.79502622953801</v>
      </c>
      <c r="O120" s="3">
        <f t="shared" si="14"/>
        <v>-0.8112159831883474</v>
      </c>
      <c r="P120" s="3">
        <f t="shared" si="15"/>
        <v>2.1049737704619957</v>
      </c>
    </row>
    <row r="121" spans="2:16" ht="12">
      <c r="B121" s="16">
        <v>36852</v>
      </c>
      <c r="C121" s="17">
        <v>15.719</v>
      </c>
      <c r="D121" s="18">
        <v>197.3</v>
      </c>
      <c r="E121" s="18">
        <v>43.7</v>
      </c>
      <c r="F121" s="18">
        <v>-117.7</v>
      </c>
      <c r="G121" s="18">
        <v>108.4</v>
      </c>
      <c r="H121" s="19">
        <v>-10.85</v>
      </c>
      <c r="I121" s="19">
        <v>0</v>
      </c>
      <c r="J121" s="17">
        <v>-3.29003938802122</v>
      </c>
      <c r="K121" s="12"/>
      <c r="L121" s="17"/>
      <c r="M121" s="3">
        <f t="shared" si="12"/>
        <v>-115.07159474258809</v>
      </c>
      <c r="N121" s="3">
        <f t="shared" si="13"/>
        <v>108.15448013229793</v>
      </c>
      <c r="O121" s="3">
        <f t="shared" si="14"/>
        <v>-2.628405257411913</v>
      </c>
      <c r="P121" s="3">
        <f t="shared" si="15"/>
        <v>0.2455198677020718</v>
      </c>
    </row>
    <row r="122" spans="2:16" ht="12">
      <c r="B122" s="16">
        <v>36853</v>
      </c>
      <c r="C122" s="17">
        <v>15.773</v>
      </c>
      <c r="D122" s="18">
        <v>210.1</v>
      </c>
      <c r="E122" s="18">
        <v>38.5</v>
      </c>
      <c r="F122" s="18">
        <v>-116.1</v>
      </c>
      <c r="G122" s="18">
        <v>110.1</v>
      </c>
      <c r="H122" s="19">
        <v>-10.85</v>
      </c>
      <c r="I122" s="19">
        <v>0</v>
      </c>
      <c r="J122" s="17">
        <v>-3.39899707031288</v>
      </c>
      <c r="K122" s="12"/>
      <c r="L122" s="17"/>
      <c r="M122" s="3">
        <f t="shared" si="12"/>
        <v>-114.59060150829079</v>
      </c>
      <c r="N122" s="3">
        <f t="shared" si="13"/>
        <v>108.70590183880617</v>
      </c>
      <c r="O122" s="3">
        <f t="shared" si="14"/>
        <v>-1.5093984917092058</v>
      </c>
      <c r="P122" s="3">
        <f t="shared" si="15"/>
        <v>1.3940981611938241</v>
      </c>
    </row>
    <row r="123" spans="2:17" ht="12">
      <c r="B123" s="16">
        <v>36872</v>
      </c>
      <c r="C123" s="17">
        <v>16.961</v>
      </c>
      <c r="D123" s="18">
        <v>217.9</v>
      </c>
      <c r="E123" s="18">
        <v>51.9</v>
      </c>
      <c r="F123" s="18">
        <v>-117.8</v>
      </c>
      <c r="G123" s="18">
        <v>106.5</v>
      </c>
      <c r="H123" s="19">
        <v>-10.85</v>
      </c>
      <c r="I123" s="19">
        <v>0</v>
      </c>
      <c r="J123" s="17">
        <v>-3.06836686197954</v>
      </c>
      <c r="K123" s="12"/>
      <c r="L123" s="17"/>
      <c r="M123" s="3">
        <f t="shared" si="12"/>
        <v>-115.04868231576278</v>
      </c>
      <c r="N123" s="3">
        <f t="shared" si="13"/>
        <v>108.46170122890983</v>
      </c>
      <c r="O123" s="3">
        <f t="shared" si="14"/>
        <v>-2.751317684237222</v>
      </c>
      <c r="P123" s="3">
        <f t="shared" si="15"/>
        <v>-1.9617012289098312</v>
      </c>
      <c r="Q123"/>
    </row>
    <row r="124" spans="2:17" ht="12">
      <c r="B124" s="16">
        <v>36873</v>
      </c>
      <c r="C124" s="17">
        <v>17.003</v>
      </c>
      <c r="D124" s="18">
        <v>218.4</v>
      </c>
      <c r="E124" s="18">
        <v>52.2</v>
      </c>
      <c r="F124" s="18">
        <v>-117.3</v>
      </c>
      <c r="G124" s="18">
        <v>107</v>
      </c>
      <c r="H124" s="19">
        <v>-10.85</v>
      </c>
      <c r="I124" s="19">
        <v>0</v>
      </c>
      <c r="J124" s="17">
        <v>-3.01670589192746</v>
      </c>
      <c r="K124" s="12"/>
      <c r="L124" s="17"/>
      <c r="M124" s="3">
        <f t="shared" si="12"/>
        <v>-115.05539195978362</v>
      </c>
      <c r="N124" s="3">
        <f t="shared" si="13"/>
        <v>108.4687402346302</v>
      </c>
      <c r="O124" s="3">
        <f t="shared" si="14"/>
        <v>-2.2446080402163773</v>
      </c>
      <c r="P124" s="3">
        <f t="shared" si="15"/>
        <v>-1.4687402346302036</v>
      </c>
      <c r="Q124"/>
    </row>
    <row r="125" spans="2:17" ht="12">
      <c r="B125" s="16">
        <v>36874</v>
      </c>
      <c r="C125" s="17">
        <v>17.047</v>
      </c>
      <c r="D125" s="18">
        <v>219</v>
      </c>
      <c r="E125" s="18">
        <v>52.6</v>
      </c>
      <c r="F125" s="18">
        <v>-118.1</v>
      </c>
      <c r="G125" s="18">
        <v>106.8</v>
      </c>
      <c r="H125" s="19">
        <v>-10.85</v>
      </c>
      <c r="I125" s="19">
        <v>0</v>
      </c>
      <c r="J125" s="17">
        <v>-2.9866486002608</v>
      </c>
      <c r="K125" s="12"/>
      <c r="L125" s="17"/>
      <c r="M125" s="3">
        <f t="shared" si="12"/>
        <v>-115.05203182118882</v>
      </c>
      <c r="N125" s="3">
        <f t="shared" si="13"/>
        <v>108.46370069985767</v>
      </c>
      <c r="O125" s="3">
        <f t="shared" si="14"/>
        <v>-3.0479681788111748</v>
      </c>
      <c r="P125" s="3">
        <f t="shared" si="15"/>
        <v>-1.6637006998576709</v>
      </c>
      <c r="Q125"/>
    </row>
    <row r="126" spans="2:17" ht="12">
      <c r="B126" s="16">
        <v>36876</v>
      </c>
      <c r="C126" s="17">
        <v>17.184</v>
      </c>
      <c r="D126" s="18">
        <v>220.8</v>
      </c>
      <c r="E126" s="18">
        <v>53.9</v>
      </c>
      <c r="F126" s="18">
        <v>-118</v>
      </c>
      <c r="G126" s="18">
        <v>107.4</v>
      </c>
      <c r="H126" s="19">
        <v>-10.85</v>
      </c>
      <c r="I126" s="19">
        <v>0</v>
      </c>
      <c r="J126" s="17">
        <v>-2.78470117187539</v>
      </c>
      <c r="K126" s="12"/>
      <c r="L126" s="17"/>
      <c r="M126" s="3">
        <f t="shared" si="12"/>
        <v>-115.07170936944033</v>
      </c>
      <c r="N126" s="3">
        <f t="shared" si="13"/>
        <v>108.45546555512928</v>
      </c>
      <c r="O126" s="3">
        <f t="shared" si="14"/>
        <v>-2.9282906305596725</v>
      </c>
      <c r="P126" s="3">
        <f t="shared" si="15"/>
        <v>-1.055465555129274</v>
      </c>
      <c r="Q126"/>
    </row>
    <row r="127" spans="2:17" ht="12">
      <c r="B127" s="16">
        <v>36877</v>
      </c>
      <c r="C127" s="17">
        <v>17.242</v>
      </c>
      <c r="D127" s="18">
        <v>221.6</v>
      </c>
      <c r="E127" s="18">
        <v>54.4</v>
      </c>
      <c r="F127" s="18">
        <v>-116.8</v>
      </c>
      <c r="G127" s="18">
        <v>106</v>
      </c>
      <c r="H127" s="19">
        <v>-10.85</v>
      </c>
      <c r="I127" s="19">
        <v>0</v>
      </c>
      <c r="J127" s="17">
        <v>-2.70110432942747</v>
      </c>
      <c r="K127" s="12"/>
      <c r="L127" s="17"/>
      <c r="M127" s="3">
        <f t="shared" si="12"/>
        <v>-115.0764167864913</v>
      </c>
      <c r="N127" s="3">
        <f t="shared" si="13"/>
        <v>108.45568207273412</v>
      </c>
      <c r="O127" s="3">
        <f t="shared" si="14"/>
        <v>-1.7235832135087037</v>
      </c>
      <c r="P127" s="3">
        <f t="shared" si="15"/>
        <v>-2.4556820727341204</v>
      </c>
      <c r="Q127"/>
    </row>
    <row r="128" spans="2:17" ht="12">
      <c r="B128" s="16">
        <v>36878</v>
      </c>
      <c r="C128" s="17">
        <v>17.302</v>
      </c>
      <c r="D128" s="18">
        <v>222.3</v>
      </c>
      <c r="E128" s="18">
        <v>55</v>
      </c>
      <c r="F128" s="18">
        <v>-118.2</v>
      </c>
      <c r="G128" s="18">
        <v>106.3</v>
      </c>
      <c r="H128" s="19">
        <v>-10.85</v>
      </c>
      <c r="I128" s="19">
        <v>0</v>
      </c>
      <c r="J128" s="17">
        <v>-2.54048567708372</v>
      </c>
      <c r="K128" s="12"/>
      <c r="L128" s="17"/>
      <c r="M128" s="3">
        <f t="shared" si="12"/>
        <v>-115.1044502646681</v>
      </c>
      <c r="N128" s="3">
        <f t="shared" si="13"/>
        <v>108.45640100239105</v>
      </c>
      <c r="O128" s="3">
        <f t="shared" si="14"/>
        <v>-3.0955497353319004</v>
      </c>
      <c r="P128" s="3">
        <f t="shared" si="15"/>
        <v>-2.15640100239105</v>
      </c>
      <c r="Q128"/>
    </row>
    <row r="129" spans="2:17" ht="12">
      <c r="B129" s="16">
        <v>36879</v>
      </c>
      <c r="C129" s="17">
        <v>17.36</v>
      </c>
      <c r="D129" s="18">
        <v>223</v>
      </c>
      <c r="E129" s="18">
        <v>55.5</v>
      </c>
      <c r="F129" s="18">
        <v>-116.3</v>
      </c>
      <c r="G129" s="18">
        <v>107.2</v>
      </c>
      <c r="H129" s="19">
        <v>-10.85</v>
      </c>
      <c r="I129" s="19">
        <v>0</v>
      </c>
      <c r="J129" s="17">
        <v>-2.29439160156289</v>
      </c>
      <c r="K129" s="12"/>
      <c r="L129" s="17"/>
      <c r="M129" s="3">
        <f t="shared" si="12"/>
        <v>-115.16283069966241</v>
      </c>
      <c r="N129" s="3">
        <f t="shared" si="13"/>
        <v>108.48102195359566</v>
      </c>
      <c r="O129" s="3">
        <f t="shared" si="14"/>
        <v>-1.1371693003375896</v>
      </c>
      <c r="P129" s="3">
        <f t="shared" si="15"/>
        <v>-1.2810219535956548</v>
      </c>
      <c r="Q129"/>
    </row>
    <row r="130" spans="2:17" ht="12">
      <c r="B130" s="16">
        <v>36880</v>
      </c>
      <c r="C130" s="17">
        <v>17.417</v>
      </c>
      <c r="D130" s="18">
        <v>223.7</v>
      </c>
      <c r="E130" s="18">
        <v>56.1</v>
      </c>
      <c r="F130" s="18">
        <v>-117.7</v>
      </c>
      <c r="G130" s="18">
        <v>105.7</v>
      </c>
      <c r="H130" s="19">
        <v>-10.85</v>
      </c>
      <c r="I130" s="19">
        <v>0</v>
      </c>
      <c r="J130" s="17">
        <v>-1.92525048828164</v>
      </c>
      <c r="K130" s="12"/>
      <c r="L130" s="17"/>
      <c r="M130" s="3">
        <f t="shared" si="12"/>
        <v>-115.2593819956431</v>
      </c>
      <c r="N130" s="3">
        <f t="shared" si="13"/>
        <v>108.51362172907814</v>
      </c>
      <c r="O130" s="3">
        <f t="shared" si="14"/>
        <v>-2.4406180043569066</v>
      </c>
      <c r="P130" s="3">
        <f t="shared" si="15"/>
        <v>-2.813621729078136</v>
      </c>
      <c r="Q130"/>
    </row>
    <row r="131" spans="2:17" ht="12">
      <c r="B131" s="16">
        <v>36881</v>
      </c>
      <c r="C131" s="17">
        <v>17.463</v>
      </c>
      <c r="D131" s="18">
        <v>235.5</v>
      </c>
      <c r="E131" s="18">
        <v>54.9</v>
      </c>
      <c r="F131" s="18">
        <v>-115.7</v>
      </c>
      <c r="G131" s="18">
        <v>107.1</v>
      </c>
      <c r="H131" s="19">
        <v>-10.85</v>
      </c>
      <c r="I131" s="19">
        <v>0</v>
      </c>
      <c r="J131" s="17">
        <v>-1.78435693359414</v>
      </c>
      <c r="K131" s="12"/>
      <c r="L131" s="17"/>
      <c r="M131" s="3">
        <f t="shared" si="12"/>
        <v>-115.21298656013997</v>
      </c>
      <c r="N131" s="3">
        <f t="shared" si="13"/>
        <v>108.84628126886619</v>
      </c>
      <c r="O131" s="3">
        <f t="shared" si="14"/>
        <v>-0.48701343986003565</v>
      </c>
      <c r="P131" s="3">
        <f t="shared" si="15"/>
        <v>-1.7462812688661984</v>
      </c>
      <c r="Q131"/>
    </row>
    <row r="132" spans="2:16" ht="12">
      <c r="B132" s="16">
        <v>36896</v>
      </c>
      <c r="C132" s="17">
        <v>18.399</v>
      </c>
      <c r="D132" s="18">
        <v>233.7</v>
      </c>
      <c r="E132" s="18">
        <v>66.5</v>
      </c>
      <c r="F132" s="18">
        <v>-117.5</v>
      </c>
      <c r="G132" s="18">
        <v>110.1</v>
      </c>
      <c r="H132" s="19">
        <v>-10.85</v>
      </c>
      <c r="I132" s="19">
        <v>0</v>
      </c>
      <c r="J132" s="17">
        <v>1.54542740885378</v>
      </c>
      <c r="K132" s="12"/>
      <c r="L132" s="17"/>
      <c r="M132" s="3">
        <f t="shared" si="12"/>
        <v>-115.5354787544849</v>
      </c>
      <c r="N132" s="3">
        <f t="shared" si="13"/>
        <v>108.31020104216478</v>
      </c>
      <c r="O132" s="3">
        <f t="shared" si="14"/>
        <v>-1.964521245515101</v>
      </c>
      <c r="P132" s="3">
        <f t="shared" si="15"/>
        <v>1.7897989578352167</v>
      </c>
    </row>
    <row r="133" spans="2:16" ht="12">
      <c r="B133" s="16">
        <v>36897</v>
      </c>
      <c r="C133" s="17">
        <v>18.441</v>
      </c>
      <c r="D133" s="18">
        <v>234.1</v>
      </c>
      <c r="E133" s="18">
        <v>67</v>
      </c>
      <c r="F133" s="18">
        <v>-116.2</v>
      </c>
      <c r="G133" s="18">
        <v>107.3</v>
      </c>
      <c r="H133" s="19">
        <v>-10.85</v>
      </c>
      <c r="I133" s="19">
        <v>0</v>
      </c>
      <c r="J133" s="17">
        <v>1.6459314778642</v>
      </c>
      <c r="K133" s="12"/>
      <c r="L133" s="17"/>
      <c r="M133" s="3">
        <f t="shared" si="12"/>
        <v>-115.50835638189285</v>
      </c>
      <c r="N133" s="3">
        <f t="shared" si="13"/>
        <v>108.27445125182577</v>
      </c>
      <c r="O133" s="3">
        <f t="shared" si="14"/>
        <v>-0.6916436181071504</v>
      </c>
      <c r="P133" s="3">
        <f t="shared" si="15"/>
        <v>-0.9744512518257693</v>
      </c>
    </row>
    <row r="134" spans="2:16" ht="12">
      <c r="B134" s="16">
        <v>36898</v>
      </c>
      <c r="C134" s="17">
        <v>18.485</v>
      </c>
      <c r="D134" s="18">
        <v>234.5</v>
      </c>
      <c r="E134" s="18">
        <v>67.5</v>
      </c>
      <c r="F134" s="18">
        <v>-116.4</v>
      </c>
      <c r="G134" s="18">
        <v>109</v>
      </c>
      <c r="H134" s="19">
        <v>-10.85</v>
      </c>
      <c r="I134" s="19">
        <v>0</v>
      </c>
      <c r="J134" s="17">
        <v>1.79433935546836</v>
      </c>
      <c r="K134" s="12"/>
      <c r="L134" s="17"/>
      <c r="M134" s="3">
        <f t="shared" si="12"/>
        <v>-115.4959454822173</v>
      </c>
      <c r="N134" s="3">
        <f t="shared" si="13"/>
        <v>108.24702941937929</v>
      </c>
      <c r="O134" s="3">
        <f t="shared" si="14"/>
        <v>-0.9040545177827113</v>
      </c>
      <c r="P134" s="3">
        <f t="shared" si="15"/>
        <v>0.7529705806207119</v>
      </c>
    </row>
    <row r="135" spans="2:16" ht="12">
      <c r="B135" s="16">
        <v>36899</v>
      </c>
      <c r="C135" s="17">
        <v>18.525</v>
      </c>
      <c r="D135" s="18">
        <v>245</v>
      </c>
      <c r="E135" s="3">
        <v>68</v>
      </c>
      <c r="F135" s="18">
        <v>-117.7</v>
      </c>
      <c r="G135" s="18">
        <v>110.8</v>
      </c>
      <c r="H135" s="19">
        <v>-10.85</v>
      </c>
      <c r="I135" s="19">
        <v>0</v>
      </c>
      <c r="J135" s="17">
        <v>1.72013541666628</v>
      </c>
      <c r="K135" s="12"/>
      <c r="L135" s="17"/>
      <c r="M135" s="3">
        <f t="shared" si="12"/>
        <v>-115.28600129305131</v>
      </c>
      <c r="N135" s="3">
        <f t="shared" si="13"/>
        <v>108.27470515206554</v>
      </c>
      <c r="O135" s="3">
        <f t="shared" si="14"/>
        <v>-2.4139987069486892</v>
      </c>
      <c r="P135" s="3">
        <f t="shared" si="15"/>
        <v>2.525294847934461</v>
      </c>
    </row>
    <row r="136" spans="2:16" ht="12">
      <c r="B136" s="16">
        <v>36944</v>
      </c>
      <c r="C136" s="17">
        <v>4.65</v>
      </c>
      <c r="D136" s="18">
        <v>93.3</v>
      </c>
      <c r="E136" s="3">
        <v>39.2</v>
      </c>
      <c r="F136" s="18">
        <v>-119.9</v>
      </c>
      <c r="G136" s="18">
        <v>102.9</v>
      </c>
      <c r="H136" s="19">
        <v>-10.85</v>
      </c>
      <c r="I136" s="19">
        <v>0</v>
      </c>
      <c r="J136" s="17">
        <v>4.01294319661409</v>
      </c>
      <c r="K136" s="12"/>
      <c r="L136" s="17"/>
      <c r="M136" s="3">
        <f t="shared" si="12"/>
        <v>-118.17286529940803</v>
      </c>
      <c r="N136" s="3">
        <f t="shared" si="13"/>
        <v>102.65291456820835</v>
      </c>
      <c r="O136" s="3">
        <f t="shared" si="14"/>
        <v>-1.727134700591975</v>
      </c>
      <c r="P136" s="3">
        <f t="shared" si="15"/>
        <v>0.24708543179166043</v>
      </c>
    </row>
    <row r="137" spans="2:16" ht="12">
      <c r="B137" s="16">
        <v>36945</v>
      </c>
      <c r="C137" s="17">
        <v>4.717</v>
      </c>
      <c r="D137" s="18">
        <v>93.7</v>
      </c>
      <c r="E137" s="3">
        <v>38.2</v>
      </c>
      <c r="F137" s="18">
        <v>-119</v>
      </c>
      <c r="G137" s="18">
        <v>104.3</v>
      </c>
      <c r="H137" s="19">
        <v>-10.85</v>
      </c>
      <c r="I137" s="19">
        <v>0</v>
      </c>
      <c r="J137" s="17">
        <v>3.99227880859326</v>
      </c>
      <c r="K137" s="12"/>
      <c r="L137" s="17"/>
      <c r="M137" s="3">
        <f t="shared" si="12"/>
        <v>-118.0750653870207</v>
      </c>
      <c r="N137" s="3">
        <f t="shared" si="13"/>
        <v>102.73616165290778</v>
      </c>
      <c r="O137" s="3">
        <f t="shared" si="14"/>
        <v>-0.9249346129792997</v>
      </c>
      <c r="P137" s="3">
        <f t="shared" si="15"/>
        <v>1.563838347092215</v>
      </c>
    </row>
    <row r="138" spans="2:16" ht="12">
      <c r="B138" s="16">
        <v>36946</v>
      </c>
      <c r="C138" s="17">
        <v>4.759</v>
      </c>
      <c r="D138" s="18">
        <v>93.9</v>
      </c>
      <c r="E138" s="3">
        <v>37.6</v>
      </c>
      <c r="F138" s="18">
        <v>-119.2</v>
      </c>
      <c r="G138" s="18">
        <v>103.6</v>
      </c>
      <c r="H138" s="19">
        <v>-10.85</v>
      </c>
      <c r="I138" s="19">
        <v>0</v>
      </c>
      <c r="J138" s="17">
        <v>3.96316080729118</v>
      </c>
      <c r="K138" s="12"/>
      <c r="L138" s="17"/>
      <c r="M138" s="3">
        <f t="shared" si="12"/>
        <v>-118.00649835817534</v>
      </c>
      <c r="N138" s="3">
        <f t="shared" si="13"/>
        <v>102.78229295644987</v>
      </c>
      <c r="O138" s="3">
        <f t="shared" si="14"/>
        <v>-1.1935016418246676</v>
      </c>
      <c r="P138" s="3">
        <f t="shared" si="15"/>
        <v>0.8177070435501292</v>
      </c>
    </row>
    <row r="139" spans="2:16" ht="12">
      <c r="B139" s="16">
        <v>36947</v>
      </c>
      <c r="C139" s="17">
        <v>4.803</v>
      </c>
      <c r="D139" s="18">
        <v>94.2</v>
      </c>
      <c r="E139" s="3">
        <v>37</v>
      </c>
      <c r="F139" s="18">
        <v>-118.8</v>
      </c>
      <c r="G139" s="18">
        <v>106.2</v>
      </c>
      <c r="H139" s="19">
        <v>-10.85</v>
      </c>
      <c r="I139" s="19">
        <v>0</v>
      </c>
      <c r="J139" s="17">
        <v>3.77999918619744</v>
      </c>
      <c r="K139" s="12"/>
      <c r="L139" s="17"/>
      <c r="M139" s="3">
        <f t="shared" si="12"/>
        <v>-117.88282267316607</v>
      </c>
      <c r="N139" s="3">
        <f t="shared" si="13"/>
        <v>102.8015554589572</v>
      </c>
      <c r="O139" s="3">
        <f t="shared" si="14"/>
        <v>-0.9171773268339223</v>
      </c>
      <c r="P139" s="3">
        <f t="shared" si="15"/>
        <v>3.3984445410428066</v>
      </c>
    </row>
    <row r="140" spans="2:16" ht="12">
      <c r="B140" s="16">
        <v>36948</v>
      </c>
      <c r="C140" s="17">
        <v>4.856</v>
      </c>
      <c r="D140" s="18">
        <v>94.6</v>
      </c>
      <c r="E140" s="3">
        <v>36.3</v>
      </c>
      <c r="F140" s="18">
        <v>-119.5</v>
      </c>
      <c r="G140" s="18">
        <v>103.7</v>
      </c>
      <c r="H140" s="19">
        <v>-10.85</v>
      </c>
      <c r="I140" s="19">
        <v>0</v>
      </c>
      <c r="J140" s="17">
        <v>3.6917058919266</v>
      </c>
      <c r="K140" s="12"/>
      <c r="L140" s="17"/>
      <c r="M140" s="3">
        <f t="shared" si="12"/>
        <v>-117.7796333311285</v>
      </c>
      <c r="N140" s="3">
        <f t="shared" si="13"/>
        <v>102.84499303793312</v>
      </c>
      <c r="O140" s="3">
        <f t="shared" si="14"/>
        <v>-1.720366668871506</v>
      </c>
      <c r="P140" s="3">
        <f t="shared" si="15"/>
        <v>0.8550069620668808</v>
      </c>
    </row>
    <row r="141" spans="2:16" ht="12">
      <c r="B141" s="16">
        <v>36949</v>
      </c>
      <c r="C141" s="17">
        <v>4.9</v>
      </c>
      <c r="D141" s="18">
        <v>94.9</v>
      </c>
      <c r="E141" s="3">
        <v>35.6</v>
      </c>
      <c r="F141" s="18">
        <v>-118.4</v>
      </c>
      <c r="G141" s="18">
        <v>104.3</v>
      </c>
      <c r="H141" s="19">
        <v>-10.85</v>
      </c>
      <c r="I141" s="19">
        <v>0</v>
      </c>
      <c r="J141" s="17">
        <v>3.68419156900994</v>
      </c>
      <c r="K141" s="12"/>
      <c r="L141" s="17"/>
      <c r="M141" s="3">
        <f t="shared" si="12"/>
        <v>-117.70120875889901</v>
      </c>
      <c r="N141" s="3">
        <f t="shared" si="13"/>
        <v>102.89588671333792</v>
      </c>
      <c r="O141" s="3">
        <f t="shared" si="14"/>
        <v>-0.6987912411009916</v>
      </c>
      <c r="P141" s="3">
        <f t="shared" si="15"/>
        <v>1.4041132866620814</v>
      </c>
    </row>
    <row r="142" spans="2:16" ht="12">
      <c r="B142" s="16">
        <v>36950</v>
      </c>
      <c r="C142" s="17">
        <v>4.937</v>
      </c>
      <c r="D142" s="18">
        <v>95.1</v>
      </c>
      <c r="E142" s="3">
        <v>35.1</v>
      </c>
      <c r="F142" s="18">
        <v>-118.8</v>
      </c>
      <c r="G142" s="18">
        <v>101.7</v>
      </c>
      <c r="H142" s="19">
        <v>-10.85</v>
      </c>
      <c r="I142" s="19">
        <v>0</v>
      </c>
      <c r="J142" s="17">
        <v>3.61656266275993</v>
      </c>
      <c r="K142" s="12"/>
      <c r="L142" s="17"/>
      <c r="M142" s="3">
        <f t="shared" si="12"/>
        <v>-117.6204560044475</v>
      </c>
      <c r="N142" s="3">
        <f t="shared" si="13"/>
        <v>102.92315124707493</v>
      </c>
      <c r="O142" s="3">
        <f t="shared" si="14"/>
        <v>-1.1795439955524927</v>
      </c>
      <c r="P142" s="3">
        <f t="shared" si="15"/>
        <v>-1.2231512470749237</v>
      </c>
    </row>
    <row r="143" spans="2:16" ht="12">
      <c r="B143" s="16">
        <v>36951</v>
      </c>
      <c r="C143" s="17">
        <v>4.977</v>
      </c>
      <c r="D143" s="18">
        <v>95.4</v>
      </c>
      <c r="E143" s="3">
        <v>34.6</v>
      </c>
      <c r="F143" s="18">
        <v>-119.5</v>
      </c>
      <c r="G143" s="18">
        <v>103.1</v>
      </c>
      <c r="H143" s="19">
        <v>-10.85</v>
      </c>
      <c r="I143" s="19">
        <v>0</v>
      </c>
      <c r="J143" s="17">
        <v>3.49727278645785</v>
      </c>
      <c r="K143" s="12"/>
      <c r="L143" s="17"/>
      <c r="M143" s="3">
        <f t="shared" si="12"/>
        <v>-117.52091495301325</v>
      </c>
      <c r="N143" s="3">
        <f t="shared" si="13"/>
        <v>102.94224262727965</v>
      </c>
      <c r="O143" s="3">
        <f t="shared" si="14"/>
        <v>-1.9790850469867536</v>
      </c>
      <c r="P143" s="3">
        <f t="shared" si="15"/>
        <v>0.15775737272034007</v>
      </c>
    </row>
    <row r="144" spans="2:16" ht="12">
      <c r="B144" s="16">
        <v>36952</v>
      </c>
      <c r="C144" s="17">
        <v>5.037</v>
      </c>
      <c r="D144" s="18">
        <v>95.8</v>
      </c>
      <c r="E144" s="3">
        <v>33.7</v>
      </c>
      <c r="F144" s="18">
        <v>-119.3</v>
      </c>
      <c r="G144" s="18">
        <v>102.7</v>
      </c>
      <c r="H144" s="19">
        <v>-10.85</v>
      </c>
      <c r="I144" s="19">
        <v>0</v>
      </c>
      <c r="J144" s="17">
        <v>3.30471826171826</v>
      </c>
      <c r="K144" s="12"/>
      <c r="L144" s="17"/>
      <c r="M144" s="3">
        <f t="shared" si="12"/>
        <v>-117.34498975504157</v>
      </c>
      <c r="N144" s="3">
        <f t="shared" si="13"/>
        <v>102.97177192934261</v>
      </c>
      <c r="O144" s="3">
        <f t="shared" si="14"/>
        <v>-1.9550102449584301</v>
      </c>
      <c r="P144" s="3">
        <f t="shared" si="15"/>
        <v>-0.27177192934260574</v>
      </c>
    </row>
    <row r="145" spans="2:16" ht="12">
      <c r="B145" s="16">
        <v>36953</v>
      </c>
      <c r="C145" s="17">
        <v>5.108</v>
      </c>
      <c r="D145" s="18">
        <v>96.3</v>
      </c>
      <c r="E145" s="3">
        <v>32.7</v>
      </c>
      <c r="F145" s="18">
        <v>-118.6</v>
      </c>
      <c r="G145" s="18">
        <v>103.8</v>
      </c>
      <c r="H145" s="19">
        <v>-10.85</v>
      </c>
      <c r="I145" s="19">
        <v>0</v>
      </c>
      <c r="J145" s="17">
        <v>3.19482128906201</v>
      </c>
      <c r="K145" s="12"/>
      <c r="L145" s="17"/>
      <c r="M145" s="3">
        <f t="shared" si="12"/>
        <v>-117.17950690530311</v>
      </c>
      <c r="N145" s="3">
        <f t="shared" si="13"/>
        <v>103.02140431462826</v>
      </c>
      <c r="O145" s="3">
        <f t="shared" si="14"/>
        <v>-1.4204930946968801</v>
      </c>
      <c r="P145" s="3">
        <f t="shared" si="15"/>
        <v>0.7785956853717408</v>
      </c>
    </row>
    <row r="146" spans="2:16" ht="12">
      <c r="B146" s="16">
        <v>36954</v>
      </c>
      <c r="C146" s="17">
        <v>5.151</v>
      </c>
      <c r="D146" s="18">
        <v>96.6</v>
      </c>
      <c r="E146" s="3">
        <v>32.1</v>
      </c>
      <c r="F146" s="18">
        <v>-118.7</v>
      </c>
      <c r="G146" s="18">
        <v>102.8</v>
      </c>
      <c r="H146" s="19">
        <v>-10.85</v>
      </c>
      <c r="I146" s="19">
        <v>0</v>
      </c>
      <c r="J146" s="17">
        <v>3.21830354817659</v>
      </c>
      <c r="K146" s="12"/>
      <c r="L146" s="17"/>
      <c r="M146" s="3">
        <f t="shared" si="12"/>
        <v>-117.1080958357335</v>
      </c>
      <c r="N146" s="3">
        <f t="shared" si="13"/>
        <v>103.06510497704957</v>
      </c>
      <c r="O146" s="3">
        <f t="shared" si="14"/>
        <v>-1.5919041642665093</v>
      </c>
      <c r="P146" s="3">
        <f t="shared" si="15"/>
        <v>-0.2651049770495746</v>
      </c>
    </row>
    <row r="147" spans="2:16" ht="12">
      <c r="B147" s="16">
        <v>36955</v>
      </c>
      <c r="C147" s="17">
        <v>5.185</v>
      </c>
      <c r="D147" s="18">
        <v>96.9</v>
      </c>
      <c r="E147" s="3">
        <v>31.6</v>
      </c>
      <c r="F147" s="18">
        <v>-118.8</v>
      </c>
      <c r="G147" s="18">
        <v>103.5</v>
      </c>
      <c r="H147" s="19">
        <v>-10.85</v>
      </c>
      <c r="I147" s="19">
        <v>0</v>
      </c>
      <c r="J147" s="17">
        <v>3.22393929036409</v>
      </c>
      <c r="K147" s="12"/>
      <c r="L147" s="17"/>
      <c r="M147" s="3">
        <f aca="true" t="shared" si="16" ref="M147:M210">F$6+F$8*E147*3600+F$11*E147*E147*PI()/180*3600+(H147-H$8)*H$11+J$8*J147+(C147-C$5)*C$8+F$14*COS(D147*PI()/180)</f>
        <v>-117.0427910726042</v>
      </c>
      <c r="N147" s="3">
        <f aca="true" t="shared" si="17" ref="N147:N210">G$6+G$8*E147*3600+G$11*E147*E147*PI()/180*3600+(I147-I$8)*I$11+J$11*J147+(C147-C$5)*C$11+G$14*SIN(D147*PI()/180)</f>
        <v>103.097277601564</v>
      </c>
      <c r="O147" s="3">
        <f aca="true" t="shared" si="18" ref="O147:O210">F147-M147</f>
        <v>-1.7572089273957943</v>
      </c>
      <c r="P147" s="3">
        <f aca="true" t="shared" si="19" ref="P147:P210">G147-N147</f>
        <v>0.4027223984359978</v>
      </c>
    </row>
    <row r="148" spans="2:16" ht="12">
      <c r="B148" s="16">
        <v>36956</v>
      </c>
      <c r="C148" s="17">
        <v>5.249</v>
      </c>
      <c r="D148" s="18">
        <v>97.4</v>
      </c>
      <c r="E148" s="3">
        <v>30.7</v>
      </c>
      <c r="F148" s="18">
        <v>-119.4</v>
      </c>
      <c r="G148" s="18">
        <v>102.7</v>
      </c>
      <c r="H148" s="19">
        <v>-10.85</v>
      </c>
      <c r="I148" s="19">
        <v>0</v>
      </c>
      <c r="J148" s="17">
        <v>3.11779947916618</v>
      </c>
      <c r="K148" s="12"/>
      <c r="L148" s="17"/>
      <c r="M148" s="3">
        <f t="shared" si="16"/>
        <v>-116.87946047218107</v>
      </c>
      <c r="N148" s="3">
        <f t="shared" si="17"/>
        <v>103.13407279208126</v>
      </c>
      <c r="O148" s="3">
        <f t="shared" si="18"/>
        <v>-2.52053952781894</v>
      </c>
      <c r="P148" s="3">
        <f t="shared" si="19"/>
        <v>-0.4340727920812526</v>
      </c>
    </row>
    <row r="149" spans="2:17" ht="12">
      <c r="B149" s="16">
        <v>36957</v>
      </c>
      <c r="C149" s="17">
        <v>5.289</v>
      </c>
      <c r="D149" s="18">
        <v>97.7</v>
      </c>
      <c r="E149" s="3">
        <v>30.2</v>
      </c>
      <c r="F149" s="18">
        <v>-119</v>
      </c>
      <c r="G149" s="18">
        <v>103.5</v>
      </c>
      <c r="H149" s="19">
        <v>-10.85</v>
      </c>
      <c r="I149" s="19">
        <v>0</v>
      </c>
      <c r="J149" s="17">
        <v>2.95154508463493</v>
      </c>
      <c r="K149" s="12"/>
      <c r="L149" s="17"/>
      <c r="M149" s="3">
        <f t="shared" si="16"/>
        <v>-116.74858826461698</v>
      </c>
      <c r="N149" s="3">
        <f t="shared" si="17"/>
        <v>103.13696517161858</v>
      </c>
      <c r="O149" s="3">
        <f t="shared" si="18"/>
        <v>-2.251411735383016</v>
      </c>
      <c r="P149" s="3">
        <f t="shared" si="19"/>
        <v>0.36303482838141576</v>
      </c>
      <c r="Q149"/>
    </row>
    <row r="150" spans="2:16" ht="12">
      <c r="B150" s="16">
        <v>36958</v>
      </c>
      <c r="C150" s="17">
        <v>5.327</v>
      </c>
      <c r="D150" s="18">
        <v>98.1</v>
      </c>
      <c r="E150" s="3">
        <v>29.6</v>
      </c>
      <c r="F150" s="18">
        <v>-119</v>
      </c>
      <c r="G150" s="18">
        <v>103</v>
      </c>
      <c r="H150" s="19">
        <v>-10.85</v>
      </c>
      <c r="I150" s="19">
        <v>0</v>
      </c>
      <c r="J150" s="17">
        <v>2.86419108072868</v>
      </c>
      <c r="K150" s="12"/>
      <c r="L150" s="17"/>
      <c r="M150" s="3">
        <f t="shared" si="16"/>
        <v>-116.6303698108138</v>
      </c>
      <c r="N150" s="3">
        <f t="shared" si="17"/>
        <v>103.15367936957743</v>
      </c>
      <c r="O150" s="3">
        <f t="shared" si="18"/>
        <v>-2.3696301891861964</v>
      </c>
      <c r="P150" s="3">
        <f t="shared" si="19"/>
        <v>-0.1536793695774321</v>
      </c>
    </row>
    <row r="151" spans="2:16" ht="12">
      <c r="B151" s="16">
        <v>36959</v>
      </c>
      <c r="C151" s="17">
        <v>5.377</v>
      </c>
      <c r="D151" s="18">
        <v>98.5</v>
      </c>
      <c r="E151" s="3">
        <v>28.9</v>
      </c>
      <c r="F151" s="18">
        <v>-119.1</v>
      </c>
      <c r="G151" s="18">
        <v>102.4</v>
      </c>
      <c r="H151" s="19">
        <v>-10.85</v>
      </c>
      <c r="I151" s="19">
        <v>0</v>
      </c>
      <c r="J151" s="17">
        <v>2.79844075520785</v>
      </c>
      <c r="K151" s="12"/>
      <c r="L151" s="17"/>
      <c r="M151" s="3">
        <f t="shared" si="16"/>
        <v>-116.50027553664206</v>
      </c>
      <c r="N151" s="3">
        <f t="shared" si="17"/>
        <v>103.18048582733975</v>
      </c>
      <c r="O151" s="3">
        <f t="shared" si="18"/>
        <v>-2.59972446335793</v>
      </c>
      <c r="P151" s="3">
        <f t="shared" si="19"/>
        <v>-0.7804858273397457</v>
      </c>
    </row>
    <row r="152" spans="2:16" ht="12">
      <c r="B152" s="16">
        <v>36960</v>
      </c>
      <c r="C152" s="17">
        <v>5.404</v>
      </c>
      <c r="D152" s="18">
        <v>98.7</v>
      </c>
      <c r="E152" s="3">
        <v>28.6</v>
      </c>
      <c r="F152" s="18">
        <v>-119</v>
      </c>
      <c r="G152" s="18">
        <v>104</v>
      </c>
      <c r="H152" s="19">
        <v>-10.85</v>
      </c>
      <c r="I152" s="19">
        <v>0</v>
      </c>
      <c r="J152" s="17">
        <v>2.82004443359326</v>
      </c>
      <c r="K152" s="12"/>
      <c r="L152" s="17"/>
      <c r="M152" s="3">
        <f t="shared" si="16"/>
        <v>-116.46046810947628</v>
      </c>
      <c r="N152" s="3">
        <f t="shared" si="17"/>
        <v>103.20296242212012</v>
      </c>
      <c r="O152" s="3">
        <f t="shared" si="18"/>
        <v>-2.539531890523719</v>
      </c>
      <c r="P152" s="3">
        <f t="shared" si="19"/>
        <v>0.7970375778798768</v>
      </c>
    </row>
    <row r="153" spans="2:16" ht="12">
      <c r="B153" s="16">
        <v>36966</v>
      </c>
      <c r="C153" s="17">
        <v>6.153</v>
      </c>
      <c r="D153" s="18">
        <v>201.9</v>
      </c>
      <c r="E153" s="3">
        <v>36.7</v>
      </c>
      <c r="F153" s="18">
        <v>-117.6</v>
      </c>
      <c r="G153" s="18">
        <v>103.7</v>
      </c>
      <c r="H153" s="19">
        <v>-10.85</v>
      </c>
      <c r="I153" s="19">
        <v>0</v>
      </c>
      <c r="J153" s="17">
        <v>1.11898958333286</v>
      </c>
      <c r="K153" s="12"/>
      <c r="L153" s="17"/>
      <c r="M153" s="3">
        <f t="shared" si="16"/>
        <v>-117.40049643922471</v>
      </c>
      <c r="N153" s="3">
        <f t="shared" si="17"/>
        <v>104.54327725399118</v>
      </c>
      <c r="O153" s="3">
        <f t="shared" si="18"/>
        <v>-0.19950356077528397</v>
      </c>
      <c r="P153" s="3">
        <f t="shared" si="19"/>
        <v>-0.8432772539911753</v>
      </c>
    </row>
    <row r="154" spans="2:16" ht="12">
      <c r="B154" s="16">
        <v>36967</v>
      </c>
      <c r="C154" s="17">
        <v>6.182</v>
      </c>
      <c r="D154" s="18">
        <v>202.6</v>
      </c>
      <c r="E154" s="3">
        <v>36.8</v>
      </c>
      <c r="F154" s="18">
        <v>-118.4</v>
      </c>
      <c r="G154" s="18">
        <v>103.4</v>
      </c>
      <c r="H154" s="19">
        <v>-10.85</v>
      </c>
      <c r="I154" s="19">
        <v>0</v>
      </c>
      <c r="J154" s="17">
        <v>1.0654500325516</v>
      </c>
      <c r="K154" s="12"/>
      <c r="L154" s="17"/>
      <c r="M154" s="3">
        <f t="shared" si="16"/>
        <v>-117.38411439517307</v>
      </c>
      <c r="N154" s="3">
        <f t="shared" si="17"/>
        <v>104.55665334548493</v>
      </c>
      <c r="O154" s="3">
        <f t="shared" si="18"/>
        <v>-1.0158856048269342</v>
      </c>
      <c r="P154" s="3">
        <f t="shared" si="19"/>
        <v>-1.1566533454849264</v>
      </c>
    </row>
    <row r="155" spans="2:16" ht="12">
      <c r="B155" s="16">
        <v>36968</v>
      </c>
      <c r="C155" s="17">
        <v>6.221</v>
      </c>
      <c r="D155" s="18">
        <v>203.4</v>
      </c>
      <c r="E155" s="3">
        <v>37</v>
      </c>
      <c r="F155" s="18">
        <v>-117</v>
      </c>
      <c r="G155" s="18">
        <v>105</v>
      </c>
      <c r="H155" s="19">
        <v>-10.85</v>
      </c>
      <c r="I155" s="19">
        <v>0</v>
      </c>
      <c r="J155" s="17">
        <v>1.17534700520785</v>
      </c>
      <c r="K155" s="12"/>
      <c r="L155" s="17"/>
      <c r="M155" s="3">
        <f t="shared" si="16"/>
        <v>-117.43247336272792</v>
      </c>
      <c r="N155" s="3">
        <f t="shared" si="17"/>
        <v>104.60050737231163</v>
      </c>
      <c r="O155" s="3">
        <f t="shared" si="18"/>
        <v>0.4324733627279187</v>
      </c>
      <c r="P155" s="3">
        <f t="shared" si="19"/>
        <v>0.39949262768837457</v>
      </c>
    </row>
    <row r="156" spans="2:16" ht="12">
      <c r="B156" s="16">
        <v>36969</v>
      </c>
      <c r="C156" s="17">
        <v>6.265</v>
      </c>
      <c r="D156" s="18">
        <v>204.4</v>
      </c>
      <c r="E156" s="3">
        <v>37.3</v>
      </c>
      <c r="F156" s="18">
        <v>-117.2</v>
      </c>
      <c r="G156" s="18">
        <v>104.5</v>
      </c>
      <c r="H156" s="19">
        <v>-10.85</v>
      </c>
      <c r="I156" s="19">
        <v>0</v>
      </c>
      <c r="J156" s="17">
        <v>1.15562190755161</v>
      </c>
      <c r="K156" s="12"/>
      <c r="L156" s="17"/>
      <c r="M156" s="3">
        <f t="shared" si="16"/>
        <v>-117.44302133540342</v>
      </c>
      <c r="N156" s="3">
        <f t="shared" si="17"/>
        <v>104.62302302377839</v>
      </c>
      <c r="O156" s="3">
        <f t="shared" si="18"/>
        <v>0.2430213354034123</v>
      </c>
      <c r="P156" s="3">
        <f t="shared" si="19"/>
        <v>-0.12302302377838714</v>
      </c>
    </row>
    <row r="157" spans="2:16" ht="12">
      <c r="B157" s="16">
        <v>36984</v>
      </c>
      <c r="C157" s="17">
        <v>7.835</v>
      </c>
      <c r="D157" s="18">
        <v>230.8</v>
      </c>
      <c r="E157" s="3">
        <v>51.1</v>
      </c>
      <c r="F157" s="18">
        <v>-117.2</v>
      </c>
      <c r="G157" s="18">
        <v>104.4</v>
      </c>
      <c r="H157" s="19">
        <v>-10.85</v>
      </c>
      <c r="I157" s="19">
        <v>0</v>
      </c>
      <c r="J157" s="17">
        <v>0.198485026041187</v>
      </c>
      <c r="K157" s="12"/>
      <c r="L157" s="17"/>
      <c r="M157" s="3">
        <f t="shared" si="16"/>
        <v>-117.35088786070126</v>
      </c>
      <c r="N157" s="3">
        <f t="shared" si="17"/>
        <v>104.64442108806318</v>
      </c>
      <c r="O157" s="3">
        <f t="shared" si="18"/>
        <v>0.15088786070126048</v>
      </c>
      <c r="P157" s="3">
        <f t="shared" si="19"/>
        <v>-0.2444210880631772</v>
      </c>
    </row>
    <row r="158" spans="2:16" ht="12">
      <c r="B158" s="16">
        <v>36985</v>
      </c>
      <c r="C158" s="17">
        <v>7.882</v>
      </c>
      <c r="D158" s="18">
        <v>231.4</v>
      </c>
      <c r="E158" s="3">
        <v>51.6</v>
      </c>
      <c r="F158" s="18">
        <v>-114.8</v>
      </c>
      <c r="G158" s="18">
        <v>102.4</v>
      </c>
      <c r="H158" s="19">
        <v>-10.85</v>
      </c>
      <c r="I158" s="19">
        <v>0</v>
      </c>
      <c r="J158" s="17">
        <v>0.223845865884937</v>
      </c>
      <c r="K158" s="12"/>
      <c r="L158" s="17"/>
      <c r="M158" s="3">
        <f t="shared" si="16"/>
        <v>-117.34714356453627</v>
      </c>
      <c r="N158" s="3">
        <f t="shared" si="17"/>
        <v>104.62992736897718</v>
      </c>
      <c r="O158" s="3">
        <f t="shared" si="18"/>
        <v>2.5471435645362703</v>
      </c>
      <c r="P158" s="3">
        <f t="shared" si="19"/>
        <v>-2.2299273689771724</v>
      </c>
    </row>
    <row r="159" spans="1:16" ht="12">
      <c r="A159"/>
      <c r="B159" s="16">
        <v>36986</v>
      </c>
      <c r="C159" s="17">
        <v>7.944</v>
      </c>
      <c r="D159" s="18">
        <v>232.1</v>
      </c>
      <c r="E159" s="3">
        <v>52.2</v>
      </c>
      <c r="F159" s="18">
        <v>-117</v>
      </c>
      <c r="G159" s="18">
        <v>103.3</v>
      </c>
      <c r="H159" s="19">
        <v>-10.85</v>
      </c>
      <c r="I159" s="19">
        <v>0</v>
      </c>
      <c r="J159" s="17">
        <v>0.223845865884937</v>
      </c>
      <c r="K159" s="12"/>
      <c r="L159" s="17"/>
      <c r="M159" s="3">
        <f t="shared" si="16"/>
        <v>-117.3291502206243</v>
      </c>
      <c r="N159" s="3">
        <f t="shared" si="17"/>
        <v>104.60850771928638</v>
      </c>
      <c r="O159" s="3">
        <f t="shared" si="18"/>
        <v>0.32915022062429955</v>
      </c>
      <c r="P159" s="3">
        <f t="shared" si="19"/>
        <v>-1.308507719286382</v>
      </c>
    </row>
    <row r="160" spans="2:16" ht="12">
      <c r="B160" s="16">
        <v>36987</v>
      </c>
      <c r="C160" s="17">
        <v>7.997</v>
      </c>
      <c r="D160" s="18">
        <v>232.7</v>
      </c>
      <c r="E160" s="3">
        <v>52.9</v>
      </c>
      <c r="F160" s="18">
        <v>-115.4</v>
      </c>
      <c r="G160" s="18">
        <v>102.4</v>
      </c>
      <c r="H160" s="19">
        <v>-10.85</v>
      </c>
      <c r="I160" s="19">
        <v>0</v>
      </c>
      <c r="J160" s="17">
        <v>0.353467936197438</v>
      </c>
      <c r="K160" s="12"/>
      <c r="L160" s="17"/>
      <c r="M160" s="3">
        <f t="shared" si="16"/>
        <v>-117.35526863167298</v>
      </c>
      <c r="N160" s="3">
        <f t="shared" si="17"/>
        <v>104.5917541095786</v>
      </c>
      <c r="O160" s="3">
        <f t="shared" si="18"/>
        <v>1.955268631672979</v>
      </c>
      <c r="P160" s="3">
        <f t="shared" si="19"/>
        <v>-2.1917541095785964</v>
      </c>
    </row>
    <row r="161" spans="2:16" ht="12">
      <c r="B161" s="16">
        <v>36988</v>
      </c>
      <c r="C161" s="17">
        <v>8.099</v>
      </c>
      <c r="D161" s="18">
        <v>261.5</v>
      </c>
      <c r="E161" s="3">
        <v>16.2</v>
      </c>
      <c r="F161" s="18">
        <v>-111.8</v>
      </c>
      <c r="G161" s="18">
        <v>106.1</v>
      </c>
      <c r="H161" s="19">
        <v>-10.85</v>
      </c>
      <c r="I161" s="19">
        <v>0</v>
      </c>
      <c r="J161" s="17">
        <v>0.396675292968271</v>
      </c>
      <c r="K161" s="12"/>
      <c r="L161" s="17"/>
      <c r="M161" s="3">
        <f t="shared" si="16"/>
        <v>-112.78774152621273</v>
      </c>
      <c r="N161" s="3">
        <f t="shared" si="17"/>
        <v>106.2084029164007</v>
      </c>
      <c r="O161" s="3">
        <f t="shared" si="18"/>
        <v>0.98774152621273</v>
      </c>
      <c r="P161" s="3">
        <f t="shared" si="19"/>
        <v>-0.10840291640070632</v>
      </c>
    </row>
    <row r="162" spans="2:16" ht="12">
      <c r="B162" s="16">
        <v>37017</v>
      </c>
      <c r="C162" s="17">
        <v>11.402</v>
      </c>
      <c r="D162" s="18">
        <v>-86.2</v>
      </c>
      <c r="E162" s="3">
        <v>58.1</v>
      </c>
      <c r="F162" s="18">
        <v>-116.9</v>
      </c>
      <c r="G162" s="18">
        <v>107.5</v>
      </c>
      <c r="H162" s="19">
        <v>-10.85</v>
      </c>
      <c r="I162" s="19">
        <v>0</v>
      </c>
      <c r="J162" s="17">
        <v>0.355346516926589</v>
      </c>
      <c r="K162" s="12"/>
      <c r="L162" s="17"/>
      <c r="M162" s="3">
        <f t="shared" si="16"/>
        <v>-116.21032089278948</v>
      </c>
      <c r="N162" s="3">
        <f t="shared" si="17"/>
        <v>105.9437976406188</v>
      </c>
      <c r="O162" s="3">
        <f t="shared" si="18"/>
        <v>-0.6896791072105231</v>
      </c>
      <c r="P162" s="3">
        <f t="shared" si="19"/>
        <v>1.5562023593812029</v>
      </c>
    </row>
    <row r="163" spans="2:16" ht="12">
      <c r="B163" s="16">
        <v>37019</v>
      </c>
      <c r="C163" s="17">
        <v>11.773</v>
      </c>
      <c r="D163" s="18">
        <v>131.3</v>
      </c>
      <c r="E163" s="3">
        <v>61</v>
      </c>
      <c r="F163" s="18">
        <v>-117.7</v>
      </c>
      <c r="G163" s="18">
        <v>106.1</v>
      </c>
      <c r="H163" s="19">
        <v>-10.85</v>
      </c>
      <c r="I163" s="19">
        <v>0</v>
      </c>
      <c r="J163" s="17">
        <v>0.349710774739089</v>
      </c>
      <c r="K163" s="12"/>
      <c r="L163" s="17"/>
      <c r="M163" s="3">
        <f t="shared" si="16"/>
        <v>-116.56273508066403</v>
      </c>
      <c r="N163" s="3">
        <f t="shared" si="17"/>
        <v>103.83382395705195</v>
      </c>
      <c r="O163" s="3">
        <f t="shared" si="18"/>
        <v>-1.1372649193359763</v>
      </c>
      <c r="P163" s="3">
        <f t="shared" si="19"/>
        <v>2.2661760429480466</v>
      </c>
    </row>
    <row r="164" spans="2:16" ht="12">
      <c r="B164" s="16">
        <v>37020</v>
      </c>
      <c r="C164" s="17">
        <v>11.817</v>
      </c>
      <c r="D164" s="18">
        <v>131.7</v>
      </c>
      <c r="E164" s="3">
        <v>60.5</v>
      </c>
      <c r="F164" s="18">
        <v>-117.1</v>
      </c>
      <c r="G164" s="18">
        <v>105.1</v>
      </c>
      <c r="H164" s="19">
        <v>-10.85</v>
      </c>
      <c r="I164" s="19">
        <v>0</v>
      </c>
      <c r="J164" s="17">
        <v>0.361921549478672</v>
      </c>
      <c r="K164" s="12"/>
      <c r="L164" s="17"/>
      <c r="M164" s="3">
        <f t="shared" si="16"/>
        <v>-116.59639436567457</v>
      </c>
      <c r="N164" s="3">
        <f t="shared" si="17"/>
        <v>103.93109256587843</v>
      </c>
      <c r="O164" s="3">
        <f t="shared" si="18"/>
        <v>-0.5036056343254245</v>
      </c>
      <c r="P164" s="3">
        <f t="shared" si="19"/>
        <v>1.1689074341215644</v>
      </c>
    </row>
    <row r="165" spans="2:16" ht="12">
      <c r="B165" s="16">
        <v>37022</v>
      </c>
      <c r="C165" s="17">
        <v>11.938</v>
      </c>
      <c r="D165" s="18">
        <v>133</v>
      </c>
      <c r="E165" s="3">
        <v>59.2</v>
      </c>
      <c r="F165" s="18">
        <v>-116.4</v>
      </c>
      <c r="G165" s="18">
        <v>105.1</v>
      </c>
      <c r="H165" s="19">
        <v>-10.85</v>
      </c>
      <c r="I165" s="19">
        <v>0</v>
      </c>
      <c r="J165" s="17">
        <v>0.498118652343255</v>
      </c>
      <c r="K165" s="12"/>
      <c r="L165" s="17"/>
      <c r="M165" s="3">
        <f t="shared" si="16"/>
        <v>-116.71395039291933</v>
      </c>
      <c r="N165" s="3">
        <f t="shared" si="17"/>
        <v>104.20459777525747</v>
      </c>
      <c r="O165" s="3">
        <f t="shared" si="18"/>
        <v>0.3139503929193239</v>
      </c>
      <c r="P165" s="3">
        <f t="shared" si="19"/>
        <v>0.8954022247425257</v>
      </c>
    </row>
    <row r="166" spans="2:16" ht="12">
      <c r="B166" s="16">
        <v>37023</v>
      </c>
      <c r="C166" s="17">
        <v>11.965</v>
      </c>
      <c r="D166" s="18">
        <v>133.3</v>
      </c>
      <c r="E166" s="3">
        <v>58.9</v>
      </c>
      <c r="F166" s="18">
        <v>-116.9</v>
      </c>
      <c r="G166" s="18">
        <v>103.9</v>
      </c>
      <c r="H166" s="19">
        <v>-10.85</v>
      </c>
      <c r="I166" s="19">
        <v>0</v>
      </c>
      <c r="J166" s="17">
        <v>0.622104980468254</v>
      </c>
      <c r="K166" s="12"/>
      <c r="L166" s="17"/>
      <c r="M166" s="3">
        <f t="shared" si="16"/>
        <v>-116.77183064174383</v>
      </c>
      <c r="N166" s="3">
        <f t="shared" si="17"/>
        <v>104.28242992859084</v>
      </c>
      <c r="O166" s="3">
        <f t="shared" si="18"/>
        <v>-0.12816935825617293</v>
      </c>
      <c r="P166" s="3">
        <f t="shared" si="19"/>
        <v>-0.38242992859083813</v>
      </c>
    </row>
    <row r="167" spans="2:16" ht="12">
      <c r="B167" s="16">
        <v>37024</v>
      </c>
      <c r="C167" s="17">
        <v>11.993</v>
      </c>
      <c r="D167" s="18">
        <v>133.6</v>
      </c>
      <c r="E167" s="3">
        <v>58.7</v>
      </c>
      <c r="F167" s="18">
        <v>-116.3</v>
      </c>
      <c r="G167" s="18">
        <v>104.2</v>
      </c>
      <c r="H167" s="19">
        <v>-10.85</v>
      </c>
      <c r="I167" s="19">
        <v>0</v>
      </c>
      <c r="J167" s="17">
        <v>0.650283691405754</v>
      </c>
      <c r="K167" s="12"/>
      <c r="L167" s="17"/>
      <c r="M167" s="3">
        <f t="shared" si="16"/>
        <v>-116.79064231943603</v>
      </c>
      <c r="N167" s="3">
        <f t="shared" si="17"/>
        <v>104.33110871261418</v>
      </c>
      <c r="O167" s="3">
        <f t="shared" si="18"/>
        <v>0.4906423194360343</v>
      </c>
      <c r="P167" s="3">
        <f t="shared" si="19"/>
        <v>-0.13110871261417856</v>
      </c>
    </row>
    <row r="168" spans="2:16" ht="12">
      <c r="B168" s="16">
        <v>37025</v>
      </c>
      <c r="C168" s="17">
        <v>12.02</v>
      </c>
      <c r="D168" s="18">
        <v>133.9</v>
      </c>
      <c r="E168" s="3">
        <v>58.4</v>
      </c>
      <c r="F168" s="18">
        <v>-117</v>
      </c>
      <c r="G168" s="18">
        <v>104.7</v>
      </c>
      <c r="H168" s="19">
        <v>-10.85</v>
      </c>
      <c r="I168" s="19">
        <v>0</v>
      </c>
      <c r="J168" s="17">
        <v>0.680340983072421</v>
      </c>
      <c r="K168" s="12"/>
      <c r="L168" s="17"/>
      <c r="M168" s="3">
        <f t="shared" si="16"/>
        <v>-116.81470720247265</v>
      </c>
      <c r="N168" s="3">
        <f t="shared" si="17"/>
        <v>104.39215056534293</v>
      </c>
      <c r="O168" s="3">
        <f t="shared" si="18"/>
        <v>-0.18529279752735306</v>
      </c>
      <c r="P168" s="3">
        <f t="shared" si="19"/>
        <v>0.30784943465707215</v>
      </c>
    </row>
    <row r="169" spans="2:16" ht="12">
      <c r="B169" s="16">
        <v>37026</v>
      </c>
      <c r="C169" s="17">
        <v>12.075</v>
      </c>
      <c r="D169" s="18">
        <v>134.5</v>
      </c>
      <c r="E169" s="3">
        <v>57.8</v>
      </c>
      <c r="F169" s="18">
        <v>-116.8</v>
      </c>
      <c r="G169" s="18">
        <v>105.1</v>
      </c>
      <c r="H169" s="19">
        <v>-10.85</v>
      </c>
      <c r="I169" s="19">
        <v>0</v>
      </c>
      <c r="J169" s="17">
        <v>0.603319173176588</v>
      </c>
      <c r="K169" s="12"/>
      <c r="L169" s="17"/>
      <c r="M169" s="3">
        <f t="shared" si="16"/>
        <v>-116.8129780669846</v>
      </c>
      <c r="N169" s="3">
        <f t="shared" si="17"/>
        <v>104.49003772033092</v>
      </c>
      <c r="O169" s="3">
        <f t="shared" si="18"/>
        <v>0.012978066984601355</v>
      </c>
      <c r="P169" s="3">
        <f t="shared" si="19"/>
        <v>0.6099622796690767</v>
      </c>
    </row>
    <row r="170" spans="2:16" ht="12">
      <c r="B170" s="16">
        <v>37027</v>
      </c>
      <c r="C170" s="17">
        <v>12.135</v>
      </c>
      <c r="D170" s="18">
        <v>135.2</v>
      </c>
      <c r="E170" s="3">
        <v>57.2</v>
      </c>
      <c r="F170" s="18">
        <v>-117.1</v>
      </c>
      <c r="G170" s="18">
        <v>104.5</v>
      </c>
      <c r="H170" s="19">
        <v>-10.85</v>
      </c>
      <c r="I170" s="19">
        <v>0</v>
      </c>
      <c r="J170" s="17">
        <v>0.407946777343256</v>
      </c>
      <c r="K170" s="12"/>
      <c r="L170" s="17"/>
      <c r="M170" s="3">
        <f t="shared" si="16"/>
        <v>-116.76771341074746</v>
      </c>
      <c r="N170" s="3">
        <f t="shared" si="17"/>
        <v>104.57005412400545</v>
      </c>
      <c r="O170" s="3">
        <f t="shared" si="18"/>
        <v>-0.33228658925253285</v>
      </c>
      <c r="P170" s="3">
        <f t="shared" si="19"/>
        <v>-0.07005412400545197</v>
      </c>
    </row>
    <row r="171" spans="2:16" ht="12">
      <c r="B171" s="16">
        <v>37028</v>
      </c>
      <c r="C171" s="17">
        <v>12.195</v>
      </c>
      <c r="D171" s="18">
        <v>135.9</v>
      </c>
      <c r="E171" s="3">
        <v>56.6</v>
      </c>
      <c r="F171" s="18">
        <v>-116.6</v>
      </c>
      <c r="G171" s="18">
        <v>105.8</v>
      </c>
      <c r="H171" s="19">
        <v>-10.85</v>
      </c>
      <c r="I171" s="19">
        <v>0</v>
      </c>
      <c r="J171" s="17">
        <v>0.449275553384922</v>
      </c>
      <c r="K171" s="12"/>
      <c r="L171" s="17"/>
      <c r="M171" s="3">
        <f t="shared" si="16"/>
        <v>-116.80249898663813</v>
      </c>
      <c r="N171" s="3">
        <f t="shared" si="17"/>
        <v>104.68982522373622</v>
      </c>
      <c r="O171" s="3">
        <f t="shared" si="18"/>
        <v>0.20249898663813326</v>
      </c>
      <c r="P171" s="3">
        <f t="shared" si="19"/>
        <v>1.1101747762637757</v>
      </c>
    </row>
    <row r="172" spans="2:16" ht="12">
      <c r="B172" s="16">
        <v>37029</v>
      </c>
      <c r="C172" s="17">
        <v>12.255</v>
      </c>
      <c r="D172" s="18">
        <v>136.6</v>
      </c>
      <c r="E172" s="3">
        <v>56</v>
      </c>
      <c r="F172" s="18">
        <v>-116.4</v>
      </c>
      <c r="G172" s="18">
        <v>104.8</v>
      </c>
      <c r="H172" s="19">
        <v>-10.85</v>
      </c>
      <c r="I172" s="19">
        <v>0</v>
      </c>
      <c r="J172" s="17">
        <v>0.515965169270339</v>
      </c>
      <c r="K172" s="12"/>
      <c r="L172" s="17"/>
      <c r="M172" s="3">
        <f t="shared" si="16"/>
        <v>-116.84360554552366</v>
      </c>
      <c r="N172" s="3">
        <f t="shared" si="17"/>
        <v>104.81274554656424</v>
      </c>
      <c r="O172" s="3">
        <f t="shared" si="18"/>
        <v>0.4436055455236527</v>
      </c>
      <c r="P172" s="3">
        <f t="shared" si="19"/>
        <v>-0.012745546564246979</v>
      </c>
    </row>
    <row r="173" spans="2:16" ht="12">
      <c r="B173" s="16">
        <v>37030</v>
      </c>
      <c r="C173" s="17">
        <v>12.323</v>
      </c>
      <c r="D173" s="18">
        <v>137.4</v>
      </c>
      <c r="E173" s="3">
        <v>55.4</v>
      </c>
      <c r="F173" s="18">
        <v>-116.8</v>
      </c>
      <c r="G173" s="18">
        <v>106</v>
      </c>
      <c r="H173" s="19">
        <v>-10.85</v>
      </c>
      <c r="I173" s="19">
        <v>0</v>
      </c>
      <c r="J173" s="17">
        <v>0.453032714843256</v>
      </c>
      <c r="K173" s="12"/>
      <c r="L173" s="17"/>
      <c r="M173" s="3">
        <f t="shared" si="16"/>
        <v>-116.83675978088571</v>
      </c>
      <c r="N173" s="3">
        <f t="shared" si="17"/>
        <v>104.91744562672277</v>
      </c>
      <c r="O173" s="3">
        <f t="shared" si="18"/>
        <v>0.036759780885716964</v>
      </c>
      <c r="P173" s="3">
        <f t="shared" si="19"/>
        <v>1.0825543732772331</v>
      </c>
    </row>
    <row r="174" spans="2:16" ht="12">
      <c r="B174" s="16">
        <v>37031</v>
      </c>
      <c r="C174" s="17">
        <v>12.381</v>
      </c>
      <c r="D174" s="18">
        <v>138.1</v>
      </c>
      <c r="E174" s="3">
        <v>54.8</v>
      </c>
      <c r="F174" s="18">
        <v>-116.3</v>
      </c>
      <c r="G174" s="18">
        <v>105.3</v>
      </c>
      <c r="H174" s="19">
        <v>-10.85</v>
      </c>
      <c r="I174" s="19">
        <v>0</v>
      </c>
      <c r="J174" s="17">
        <v>0.44270052083284</v>
      </c>
      <c r="K174" s="12"/>
      <c r="L174" s="17"/>
      <c r="M174" s="3">
        <f t="shared" si="16"/>
        <v>-116.8462099910773</v>
      </c>
      <c r="N174" s="3">
        <f t="shared" si="17"/>
        <v>105.02353385790053</v>
      </c>
      <c r="O174" s="3">
        <f t="shared" si="18"/>
        <v>0.5462099910773048</v>
      </c>
      <c r="P174" s="3">
        <f t="shared" si="19"/>
        <v>0.27646614209946563</v>
      </c>
    </row>
    <row r="175" spans="2:16" ht="12">
      <c r="B175" s="16">
        <v>37032</v>
      </c>
      <c r="C175" s="17">
        <v>12.441</v>
      </c>
      <c r="D175" s="18">
        <v>138.9</v>
      </c>
      <c r="E175" s="3">
        <v>54.3</v>
      </c>
      <c r="F175" s="18">
        <v>-116.3</v>
      </c>
      <c r="G175" s="18">
        <v>105</v>
      </c>
      <c r="H175" s="19">
        <v>-10.85</v>
      </c>
      <c r="I175" s="19">
        <v>0</v>
      </c>
      <c r="J175" s="17">
        <v>0.483090006509923</v>
      </c>
      <c r="K175" s="12"/>
      <c r="L175" s="17"/>
      <c r="M175" s="3">
        <f t="shared" si="16"/>
        <v>-116.86954553563079</v>
      </c>
      <c r="N175" s="3">
        <f t="shared" si="17"/>
        <v>105.1285254028391</v>
      </c>
      <c r="O175" s="3">
        <f t="shared" si="18"/>
        <v>0.5695455356307946</v>
      </c>
      <c r="P175" s="3">
        <f t="shared" si="19"/>
        <v>-0.1285254028391023</v>
      </c>
    </row>
    <row r="176" spans="2:16" ht="12">
      <c r="B176" s="16">
        <v>37033</v>
      </c>
      <c r="C176" s="17">
        <v>12.501</v>
      </c>
      <c r="D176" s="18">
        <v>139.7</v>
      </c>
      <c r="E176" s="3">
        <v>53.7</v>
      </c>
      <c r="F176" s="18">
        <v>-116.2</v>
      </c>
      <c r="G176" s="18">
        <v>105.8</v>
      </c>
      <c r="H176" s="19">
        <v>-10.85</v>
      </c>
      <c r="I176" s="19">
        <v>0</v>
      </c>
      <c r="J176" s="17">
        <v>0.415461100259923</v>
      </c>
      <c r="K176" s="12"/>
      <c r="L176" s="17"/>
      <c r="M176" s="3">
        <f t="shared" si="16"/>
        <v>-116.8549407313563</v>
      </c>
      <c r="N176" s="3">
        <f t="shared" si="17"/>
        <v>105.22490954377312</v>
      </c>
      <c r="O176" s="3">
        <f t="shared" si="18"/>
        <v>0.6549407313562909</v>
      </c>
      <c r="P176" s="3">
        <f t="shared" si="19"/>
        <v>0.5750904562268744</v>
      </c>
    </row>
    <row r="177" spans="2:16" ht="12">
      <c r="B177" s="16">
        <v>37034</v>
      </c>
      <c r="C177" s="17">
        <v>12.569</v>
      </c>
      <c r="D177" s="18">
        <v>140.5</v>
      </c>
      <c r="E177" s="3">
        <v>53.1</v>
      </c>
      <c r="F177" s="18">
        <v>-116.3</v>
      </c>
      <c r="G177" s="18">
        <v>104.9</v>
      </c>
      <c r="H177" s="19">
        <v>-10.85</v>
      </c>
      <c r="I177" s="19">
        <v>0</v>
      </c>
      <c r="J177" s="17">
        <v>0.38352522786409</v>
      </c>
      <c r="K177" s="12"/>
      <c r="L177" s="17"/>
      <c r="M177" s="3">
        <f t="shared" si="16"/>
        <v>-116.84910291447572</v>
      </c>
      <c r="N177" s="3">
        <f t="shared" si="17"/>
        <v>105.33032405572928</v>
      </c>
      <c r="O177" s="3">
        <f t="shared" si="18"/>
        <v>0.5491029144757249</v>
      </c>
      <c r="P177" s="3">
        <f t="shared" si="19"/>
        <v>-0.43032405572927246</v>
      </c>
    </row>
    <row r="178" spans="2:16" ht="12">
      <c r="B178" s="16">
        <v>37035</v>
      </c>
      <c r="C178" s="17">
        <v>12.628</v>
      </c>
      <c r="D178" s="18">
        <v>141.3</v>
      </c>
      <c r="E178" s="3">
        <v>52.6</v>
      </c>
      <c r="F178" s="18">
        <v>-115.6</v>
      </c>
      <c r="G178" s="18">
        <v>106.7</v>
      </c>
      <c r="H178" s="19">
        <v>-10.85</v>
      </c>
      <c r="I178" s="19">
        <v>0</v>
      </c>
      <c r="J178" s="17">
        <v>0.394796712239089</v>
      </c>
      <c r="K178" s="12"/>
      <c r="L178" s="17"/>
      <c r="M178" s="3">
        <f t="shared" si="16"/>
        <v>-116.85630567542339</v>
      </c>
      <c r="N178" s="3">
        <f t="shared" si="17"/>
        <v>105.42697433650656</v>
      </c>
      <c r="O178" s="3">
        <f t="shared" si="18"/>
        <v>1.2563056754233912</v>
      </c>
      <c r="P178" s="3">
        <f t="shared" si="19"/>
        <v>1.273025663493442</v>
      </c>
    </row>
    <row r="179" spans="2:16" ht="12">
      <c r="B179" s="16">
        <v>37036</v>
      </c>
      <c r="C179" s="17">
        <v>12.687</v>
      </c>
      <c r="D179" s="18">
        <v>142.1</v>
      </c>
      <c r="E179" s="3">
        <v>52.1</v>
      </c>
      <c r="F179" s="18">
        <v>-116.2</v>
      </c>
      <c r="G179" s="18">
        <v>105.5</v>
      </c>
      <c r="H179" s="19">
        <v>-10.85</v>
      </c>
      <c r="I179" s="19">
        <v>0</v>
      </c>
      <c r="J179" s="17">
        <v>0.495300781249506</v>
      </c>
      <c r="K179" s="12"/>
      <c r="L179" s="17"/>
      <c r="M179" s="3">
        <f t="shared" si="16"/>
        <v>-116.89282315365661</v>
      </c>
      <c r="N179" s="3">
        <f t="shared" si="17"/>
        <v>105.53827084702655</v>
      </c>
      <c r="O179" s="3">
        <f t="shared" si="18"/>
        <v>0.6928231536566045</v>
      </c>
      <c r="P179" s="3">
        <f t="shared" si="19"/>
        <v>-0.0382708470265527</v>
      </c>
    </row>
    <row r="180" spans="2:16" ht="12">
      <c r="B180" s="16">
        <v>37037</v>
      </c>
      <c r="C180" s="17">
        <v>12.747</v>
      </c>
      <c r="D180" s="18">
        <v>142.9</v>
      </c>
      <c r="E180" s="3">
        <v>51.5</v>
      </c>
      <c r="F180" s="18">
        <v>-116.1</v>
      </c>
      <c r="G180" s="18">
        <v>104.9</v>
      </c>
      <c r="H180" s="19">
        <v>-10.85</v>
      </c>
      <c r="I180" s="19">
        <v>0</v>
      </c>
      <c r="J180" s="17">
        <v>0.509390136718256</v>
      </c>
      <c r="K180" s="12"/>
      <c r="L180" s="17"/>
      <c r="M180" s="3">
        <f t="shared" si="16"/>
        <v>-116.89729789933071</v>
      </c>
      <c r="N180" s="3">
        <f t="shared" si="17"/>
        <v>105.64437151428389</v>
      </c>
      <c r="O180" s="3">
        <f t="shared" si="18"/>
        <v>0.7972978993307152</v>
      </c>
      <c r="P180" s="3">
        <f t="shared" si="19"/>
        <v>-0.744371514283884</v>
      </c>
    </row>
    <row r="181" spans="2:16" ht="12">
      <c r="B181" s="16">
        <v>37039</v>
      </c>
      <c r="C181" s="17">
        <v>12.869</v>
      </c>
      <c r="D181" s="18">
        <v>144.7</v>
      </c>
      <c r="E181" s="3">
        <v>50.5</v>
      </c>
      <c r="F181" s="18">
        <v>-116.8</v>
      </c>
      <c r="G181" s="18">
        <v>105</v>
      </c>
      <c r="H181" s="19">
        <v>-10.85</v>
      </c>
      <c r="I181" s="19">
        <v>0</v>
      </c>
      <c r="J181" s="17">
        <v>0.372253743489089</v>
      </c>
      <c r="K181" s="12"/>
      <c r="L181" s="17"/>
      <c r="M181" s="3">
        <f t="shared" si="16"/>
        <v>-116.84361462215384</v>
      </c>
      <c r="N181" s="3">
        <f t="shared" si="17"/>
        <v>105.80910959569786</v>
      </c>
      <c r="O181" s="3">
        <f t="shared" si="18"/>
        <v>0.04361462215383938</v>
      </c>
      <c r="P181" s="3">
        <f t="shared" si="19"/>
        <v>-0.809109595697862</v>
      </c>
    </row>
    <row r="182" spans="2:16" ht="12">
      <c r="B182" s="16">
        <v>37040</v>
      </c>
      <c r="C182" s="17">
        <v>12.908</v>
      </c>
      <c r="D182" s="18">
        <v>145.3</v>
      </c>
      <c r="E182" s="3">
        <v>50.2</v>
      </c>
      <c r="F182" s="18">
        <v>-116.2</v>
      </c>
      <c r="G182" s="18">
        <v>104.8</v>
      </c>
      <c r="H182" s="19">
        <v>-10.85</v>
      </c>
      <c r="I182" s="19">
        <v>0</v>
      </c>
      <c r="J182" s="17">
        <v>0.264235351562006</v>
      </c>
      <c r="K182" s="12"/>
      <c r="L182" s="17"/>
      <c r="M182" s="3">
        <f t="shared" si="16"/>
        <v>-116.80286071317144</v>
      </c>
      <c r="N182" s="3">
        <f t="shared" si="17"/>
        <v>105.84849989085542</v>
      </c>
      <c r="O182" s="3">
        <f t="shared" si="18"/>
        <v>0.6028607131714381</v>
      </c>
      <c r="P182" s="3">
        <f t="shared" si="19"/>
        <v>-1.0484998908554246</v>
      </c>
    </row>
    <row r="183" spans="2:16" ht="12">
      <c r="B183" s="16">
        <v>37041</v>
      </c>
      <c r="C183" s="17">
        <v>12.946</v>
      </c>
      <c r="D183" s="18">
        <v>145.8</v>
      </c>
      <c r="E183" s="3">
        <v>49.9</v>
      </c>
      <c r="F183" s="18">
        <v>-116.4</v>
      </c>
      <c r="G183" s="18">
        <v>106.8</v>
      </c>
      <c r="H183" s="19">
        <v>-10.85</v>
      </c>
      <c r="I183" s="19">
        <v>0</v>
      </c>
      <c r="J183" s="17">
        <v>0.222906575520339</v>
      </c>
      <c r="K183" s="12"/>
      <c r="L183" s="17"/>
      <c r="M183" s="3">
        <f t="shared" si="16"/>
        <v>-116.78406868707374</v>
      </c>
      <c r="N183" s="3">
        <f t="shared" si="17"/>
        <v>105.89707765634802</v>
      </c>
      <c r="O183" s="3">
        <f t="shared" si="18"/>
        <v>0.38406868707373576</v>
      </c>
      <c r="P183" s="3">
        <f t="shared" si="19"/>
        <v>0.90292234365198</v>
      </c>
    </row>
    <row r="184" spans="2:16" ht="12">
      <c r="B184" s="16">
        <v>37042</v>
      </c>
      <c r="C184" s="17">
        <v>13.008</v>
      </c>
      <c r="D184" s="18">
        <v>146.2</v>
      </c>
      <c r="E184" s="3">
        <v>40</v>
      </c>
      <c r="F184" s="18">
        <v>-115.8</v>
      </c>
      <c r="G184" s="18">
        <v>108.4</v>
      </c>
      <c r="H184" s="19">
        <v>-10.85</v>
      </c>
      <c r="I184" s="19">
        <v>0</v>
      </c>
      <c r="J184" s="17">
        <v>0.242631673176589</v>
      </c>
      <c r="K184" s="12"/>
      <c r="L184" s="17"/>
      <c r="M184" s="3">
        <f t="shared" si="16"/>
        <v>-116.34791637132811</v>
      </c>
      <c r="N184" s="3">
        <f t="shared" si="17"/>
        <v>106.68935136197578</v>
      </c>
      <c r="O184" s="3">
        <f t="shared" si="18"/>
        <v>0.5479163713281139</v>
      </c>
      <c r="P184" s="3">
        <f t="shared" si="19"/>
        <v>1.7106486380242245</v>
      </c>
    </row>
    <row r="185" spans="2:16" ht="12">
      <c r="B185" s="16">
        <v>37057</v>
      </c>
      <c r="C185" s="17">
        <v>13.958</v>
      </c>
      <c r="D185" s="18">
        <v>163.1</v>
      </c>
      <c r="E185" s="3">
        <v>43.6</v>
      </c>
      <c r="F185" s="18">
        <v>-116.9</v>
      </c>
      <c r="G185" s="18">
        <v>107.9</v>
      </c>
      <c r="H185" s="19">
        <v>-10.85</v>
      </c>
      <c r="I185" s="19">
        <v>0</v>
      </c>
      <c r="J185" s="17">
        <v>-0.41675016276091</v>
      </c>
      <c r="K185" s="12"/>
      <c r="L185" s="17"/>
      <c r="M185" s="3">
        <f t="shared" si="16"/>
        <v>-116.31816686798659</v>
      </c>
      <c r="N185" s="3">
        <f t="shared" si="17"/>
        <v>107.1190440792194</v>
      </c>
      <c r="O185" s="3">
        <f t="shared" si="18"/>
        <v>-0.5818331320134149</v>
      </c>
      <c r="P185" s="3">
        <f t="shared" si="19"/>
        <v>0.7809559207805989</v>
      </c>
    </row>
    <row r="186" spans="2:16" ht="12">
      <c r="B186" s="16">
        <v>37059</v>
      </c>
      <c r="C186" s="17">
        <v>14.085</v>
      </c>
      <c r="D186" s="18">
        <v>165.5</v>
      </c>
      <c r="E186" s="3">
        <v>43.1</v>
      </c>
      <c r="F186" s="18">
        <v>-116.3</v>
      </c>
      <c r="G186" s="18">
        <v>106.2</v>
      </c>
      <c r="H186" s="19">
        <v>-10.85</v>
      </c>
      <c r="I186" s="19">
        <v>0</v>
      </c>
      <c r="J186" s="17">
        <v>-0.116177246094244</v>
      </c>
      <c r="K186" s="12"/>
      <c r="L186" s="17"/>
      <c r="M186" s="3">
        <f t="shared" si="16"/>
        <v>-116.38645993541807</v>
      </c>
      <c r="N186" s="3">
        <f t="shared" si="17"/>
        <v>107.31480057759084</v>
      </c>
      <c r="O186" s="3">
        <f t="shared" si="18"/>
        <v>0.08645993541807684</v>
      </c>
      <c r="P186" s="3">
        <f t="shared" si="19"/>
        <v>-1.1148005775908416</v>
      </c>
    </row>
    <row r="187" spans="2:16" ht="12">
      <c r="B187" s="16">
        <v>37060</v>
      </c>
      <c r="C187" s="17">
        <v>14.144</v>
      </c>
      <c r="D187" s="18">
        <v>166.7</v>
      </c>
      <c r="E187" s="3">
        <v>42.9</v>
      </c>
      <c r="F187" s="18">
        <v>-116</v>
      </c>
      <c r="G187" s="18">
        <v>107.3</v>
      </c>
      <c r="H187" s="19">
        <v>-10.85</v>
      </c>
      <c r="I187" s="19">
        <v>0</v>
      </c>
      <c r="J187" s="17">
        <v>-0.307792480469244</v>
      </c>
      <c r="K187" s="12"/>
      <c r="L187" s="17"/>
      <c r="M187" s="3">
        <f t="shared" si="16"/>
        <v>-116.30374536774511</v>
      </c>
      <c r="N187" s="3">
        <f t="shared" si="17"/>
        <v>107.34760412386734</v>
      </c>
      <c r="O187" s="3">
        <f t="shared" si="18"/>
        <v>0.3037453677451083</v>
      </c>
      <c r="P187" s="3">
        <f t="shared" si="19"/>
        <v>-0.04760412386734458</v>
      </c>
    </row>
    <row r="188" spans="2:16" ht="12">
      <c r="B188" s="16">
        <v>37061</v>
      </c>
      <c r="C188" s="17">
        <v>14.203</v>
      </c>
      <c r="D188" s="18">
        <v>167.9</v>
      </c>
      <c r="E188" s="3">
        <v>42.8</v>
      </c>
      <c r="F188" s="18">
        <v>-116.1</v>
      </c>
      <c r="G188" s="18">
        <v>108.1</v>
      </c>
      <c r="H188" s="19">
        <v>-10.85</v>
      </c>
      <c r="I188" s="19">
        <v>0</v>
      </c>
      <c r="J188" s="17">
        <v>-0.333153320312994</v>
      </c>
      <c r="K188" s="12"/>
      <c r="L188" s="17"/>
      <c r="M188" s="3">
        <f t="shared" si="16"/>
        <v>-116.28433690711898</v>
      </c>
      <c r="N188" s="3">
        <f t="shared" si="17"/>
        <v>107.40240634008299</v>
      </c>
      <c r="O188" s="3">
        <f t="shared" si="18"/>
        <v>0.18433690711898976</v>
      </c>
      <c r="P188" s="3">
        <f t="shared" si="19"/>
        <v>0.6975936599170041</v>
      </c>
    </row>
    <row r="189" spans="2:16" ht="12">
      <c r="B189" s="16">
        <v>37062</v>
      </c>
      <c r="C189" s="17">
        <v>14.261</v>
      </c>
      <c r="D189" s="18">
        <v>169.1</v>
      </c>
      <c r="E189" s="3">
        <v>42.6</v>
      </c>
      <c r="F189" s="18">
        <v>-116.6</v>
      </c>
      <c r="G189" s="18">
        <v>108.7</v>
      </c>
      <c r="H189" s="19">
        <v>-10.85</v>
      </c>
      <c r="I189" s="19">
        <v>0</v>
      </c>
      <c r="J189" s="17">
        <v>-0.354756998698411</v>
      </c>
      <c r="K189" s="12"/>
      <c r="L189" s="17"/>
      <c r="M189" s="3">
        <f t="shared" si="16"/>
        <v>-116.25999956465489</v>
      </c>
      <c r="N189" s="3">
        <f t="shared" si="17"/>
        <v>107.46413268757843</v>
      </c>
      <c r="O189" s="3">
        <f t="shared" si="18"/>
        <v>-0.3400004353451038</v>
      </c>
      <c r="P189" s="3">
        <f t="shared" si="19"/>
        <v>1.2358673124215755</v>
      </c>
    </row>
    <row r="190" spans="2:16" ht="12">
      <c r="B190" s="16">
        <v>37063</v>
      </c>
      <c r="C190" s="17">
        <v>14.313</v>
      </c>
      <c r="D190" s="18">
        <v>170.1</v>
      </c>
      <c r="E190" s="3">
        <v>42.5</v>
      </c>
      <c r="F190" s="18">
        <v>-117.4</v>
      </c>
      <c r="G190" s="18">
        <v>107.8</v>
      </c>
      <c r="H190" s="19">
        <v>-10.85</v>
      </c>
      <c r="I190" s="19">
        <v>0</v>
      </c>
      <c r="J190" s="17">
        <v>-0.360392740885911</v>
      </c>
      <c r="K190" s="5"/>
      <c r="L190" s="17"/>
      <c r="M190" s="3">
        <f t="shared" si="16"/>
        <v>-116.24712167552762</v>
      </c>
      <c r="N190" s="3">
        <f t="shared" si="17"/>
        <v>107.51509915188946</v>
      </c>
      <c r="O190" s="3">
        <f t="shared" si="18"/>
        <v>-1.1528783244723826</v>
      </c>
      <c r="P190" s="3">
        <f t="shared" si="19"/>
        <v>0.2849008481105386</v>
      </c>
    </row>
    <row r="191" spans="2:16" ht="12">
      <c r="B191" s="16">
        <v>37064</v>
      </c>
      <c r="C191" s="17">
        <v>14.387</v>
      </c>
      <c r="D191" s="18">
        <v>178.2</v>
      </c>
      <c r="E191" s="3">
        <v>33.8</v>
      </c>
      <c r="F191" s="18">
        <v>-115.8</v>
      </c>
      <c r="G191" s="18">
        <v>108</v>
      </c>
      <c r="H191" s="19">
        <v>-10.85</v>
      </c>
      <c r="I191" s="19">
        <v>0</v>
      </c>
      <c r="J191" s="17">
        <v>-0.361332031250494</v>
      </c>
      <c r="K191" s="5"/>
      <c r="L191" s="17"/>
      <c r="M191" s="3">
        <f t="shared" si="16"/>
        <v>-115.46180747480193</v>
      </c>
      <c r="N191" s="3">
        <f t="shared" si="17"/>
        <v>108.14358220051857</v>
      </c>
      <c r="O191" s="3">
        <f t="shared" si="18"/>
        <v>-0.33819252519806753</v>
      </c>
      <c r="P191" s="3">
        <f t="shared" si="19"/>
        <v>-0.14358220051856563</v>
      </c>
    </row>
    <row r="192" spans="2:16" ht="12">
      <c r="B192" s="16">
        <v>37083</v>
      </c>
      <c r="C192" s="17">
        <v>15.621</v>
      </c>
      <c r="D192" s="18">
        <v>196.7</v>
      </c>
      <c r="E192" s="1">
        <v>43.5</v>
      </c>
      <c r="F192" s="18">
        <v>-117.7</v>
      </c>
      <c r="G192" s="18">
        <v>106.8</v>
      </c>
      <c r="H192" s="19">
        <v>-10.85</v>
      </c>
      <c r="I192" s="19">
        <v>0</v>
      </c>
      <c r="J192" s="17">
        <v>-0.258949381510911</v>
      </c>
      <c r="K192" s="5"/>
      <c r="L192" s="17"/>
      <c r="M192" s="3">
        <f t="shared" si="16"/>
        <v>-116.13453496505825</v>
      </c>
      <c r="N192" s="3">
        <f t="shared" si="17"/>
        <v>108.63281163853608</v>
      </c>
      <c r="O192" s="3">
        <f t="shared" si="18"/>
        <v>-1.5654650349417523</v>
      </c>
      <c r="P192" s="3">
        <f t="shared" si="19"/>
        <v>-1.8328116385360858</v>
      </c>
    </row>
    <row r="193" spans="2:16" ht="12">
      <c r="B193" s="16">
        <v>37084</v>
      </c>
      <c r="C193" s="17">
        <v>15.698</v>
      </c>
      <c r="D193" s="18">
        <v>209.8</v>
      </c>
      <c r="E193" s="1">
        <v>38.3</v>
      </c>
      <c r="F193" s="18">
        <v>-116.9</v>
      </c>
      <c r="G193" s="18">
        <v>109.7</v>
      </c>
      <c r="H193" s="19">
        <v>-10.85</v>
      </c>
      <c r="I193" s="19">
        <v>0</v>
      </c>
      <c r="J193" s="17">
        <v>-0.315306803385911</v>
      </c>
      <c r="L193" s="17"/>
      <c r="M193" s="3">
        <f t="shared" si="16"/>
        <v>-115.66124813569813</v>
      </c>
      <c r="N193" s="3">
        <f t="shared" si="17"/>
        <v>109.20712298997132</v>
      </c>
      <c r="O193" s="3">
        <f t="shared" si="18"/>
        <v>-1.2387518643018751</v>
      </c>
      <c r="P193" s="3">
        <f t="shared" si="19"/>
        <v>0.49287701002867834</v>
      </c>
    </row>
    <row r="194" spans="2:16" ht="12">
      <c r="B194" s="16">
        <v>37103</v>
      </c>
      <c r="C194" s="17">
        <v>16.866</v>
      </c>
      <c r="D194" s="18">
        <v>217.4</v>
      </c>
      <c r="E194" s="3">
        <v>51.6</v>
      </c>
      <c r="F194" s="18">
        <v>-118.2</v>
      </c>
      <c r="G194" s="18">
        <v>105.1</v>
      </c>
      <c r="H194" s="19">
        <v>-10.85</v>
      </c>
      <c r="I194" s="19">
        <v>0</v>
      </c>
      <c r="J194" s="17">
        <v>0.304624837239088</v>
      </c>
      <c r="K194" s="5"/>
      <c r="L194" s="17"/>
      <c r="M194" s="3">
        <f t="shared" si="16"/>
        <v>-116.2435013466815</v>
      </c>
      <c r="N194" s="3">
        <f t="shared" si="17"/>
        <v>109.02047432245982</v>
      </c>
      <c r="O194" s="3">
        <f t="shared" si="18"/>
        <v>-1.956498653318505</v>
      </c>
      <c r="P194" s="3">
        <f t="shared" si="19"/>
        <v>-3.9204743224598246</v>
      </c>
    </row>
    <row r="195" spans="2:16" ht="12">
      <c r="B195" s="16">
        <v>37104</v>
      </c>
      <c r="C195" s="17">
        <v>16.91</v>
      </c>
      <c r="D195" s="18">
        <v>218</v>
      </c>
      <c r="E195" s="3">
        <v>52</v>
      </c>
      <c r="F195" s="18">
        <v>-118.8</v>
      </c>
      <c r="G195" s="18">
        <v>105.5</v>
      </c>
      <c r="H195" s="19">
        <v>-10.85</v>
      </c>
      <c r="I195" s="19">
        <v>0</v>
      </c>
      <c r="J195" s="17">
        <v>0.245449544270339</v>
      </c>
      <c r="K195" s="5"/>
      <c r="L195" s="17"/>
      <c r="M195" s="3">
        <f t="shared" si="16"/>
        <v>-116.21075199681103</v>
      </c>
      <c r="N195" s="3">
        <f t="shared" si="17"/>
        <v>109.00100846709121</v>
      </c>
      <c r="O195" s="3">
        <f t="shared" si="18"/>
        <v>-2.5892480031889704</v>
      </c>
      <c r="P195" s="3">
        <f t="shared" si="19"/>
        <v>-3.5010084670912107</v>
      </c>
    </row>
    <row r="196" spans="2:16" ht="12">
      <c r="B196" s="16">
        <v>37105</v>
      </c>
      <c r="C196" s="17">
        <v>16.944</v>
      </c>
      <c r="D196" s="18">
        <v>218.5</v>
      </c>
      <c r="E196" s="3">
        <v>52.3</v>
      </c>
      <c r="F196" s="18">
        <v>-117.3</v>
      </c>
      <c r="G196" s="18">
        <v>106</v>
      </c>
      <c r="H196" s="19">
        <v>-10.85</v>
      </c>
      <c r="I196" s="19">
        <v>0</v>
      </c>
      <c r="J196" s="17">
        <v>0.288656901041172</v>
      </c>
      <c r="K196" s="5"/>
      <c r="L196" s="17"/>
      <c r="M196" s="3">
        <f t="shared" si="16"/>
        <v>-116.21542577151438</v>
      </c>
      <c r="N196" s="3">
        <f t="shared" si="17"/>
        <v>109.00239263504855</v>
      </c>
      <c r="O196" s="3">
        <f t="shared" si="18"/>
        <v>-1.0845742284856215</v>
      </c>
      <c r="P196" s="3">
        <f t="shared" si="19"/>
        <v>-3.002392635048551</v>
      </c>
    </row>
    <row r="197" spans="2:16" ht="12">
      <c r="B197" s="16">
        <v>37106</v>
      </c>
      <c r="C197" s="17">
        <v>16.998</v>
      </c>
      <c r="D197" s="18">
        <v>230.9</v>
      </c>
      <c r="E197" s="3">
        <v>50.3</v>
      </c>
      <c r="F197" s="18">
        <v>-118.2</v>
      </c>
      <c r="G197" s="18">
        <v>106</v>
      </c>
      <c r="H197" s="19">
        <v>-10.85</v>
      </c>
      <c r="I197" s="19">
        <v>0</v>
      </c>
      <c r="J197" s="17">
        <v>0.435186197916172</v>
      </c>
      <c r="K197" s="5"/>
      <c r="L197" s="17"/>
      <c r="M197" s="3">
        <f t="shared" si="16"/>
        <v>-116.1384063967061</v>
      </c>
      <c r="N197" s="3">
        <f t="shared" si="17"/>
        <v>109.42317998755026</v>
      </c>
      <c r="O197" s="3">
        <f t="shared" si="18"/>
        <v>-2.0615936032939004</v>
      </c>
      <c r="P197" s="3">
        <f t="shared" si="19"/>
        <v>-3.423179987550256</v>
      </c>
    </row>
    <row r="198" spans="2:16" ht="12">
      <c r="B198" s="16">
        <v>37121</v>
      </c>
      <c r="C198" s="17">
        <v>17.936</v>
      </c>
      <c r="D198" s="18">
        <v>230</v>
      </c>
      <c r="E198" s="3">
        <v>62.1</v>
      </c>
      <c r="F198" s="18">
        <v>-115.5</v>
      </c>
      <c r="G198" s="18">
        <v>108.4</v>
      </c>
      <c r="H198" s="19">
        <v>-10.85</v>
      </c>
      <c r="I198" s="19">
        <v>0</v>
      </c>
      <c r="J198" s="17">
        <v>3.72176318359325</v>
      </c>
      <c r="K198" s="5"/>
      <c r="L198" s="17"/>
      <c r="M198" s="3">
        <f t="shared" si="16"/>
        <v>-116.78281831134686</v>
      </c>
      <c r="N198" s="3">
        <f t="shared" si="17"/>
        <v>109.06275624723342</v>
      </c>
      <c r="O198" s="3">
        <f t="shared" si="18"/>
        <v>1.2828183113468583</v>
      </c>
      <c r="P198" s="3">
        <f t="shared" si="19"/>
        <v>-0.6627562472334176</v>
      </c>
    </row>
    <row r="199" spans="2:16" ht="12">
      <c r="B199" s="16">
        <v>37122</v>
      </c>
      <c r="C199" s="17">
        <v>17.976</v>
      </c>
      <c r="D199" s="18">
        <v>230.4</v>
      </c>
      <c r="E199" s="3">
        <v>62.5</v>
      </c>
      <c r="F199" s="18">
        <v>-116.9</v>
      </c>
      <c r="G199" s="18">
        <v>108.5</v>
      </c>
      <c r="H199" s="19">
        <v>-10.85</v>
      </c>
      <c r="I199" s="19">
        <v>0</v>
      </c>
      <c r="J199" s="17">
        <v>3.67573795572867</v>
      </c>
      <c r="K199" s="5"/>
      <c r="L199" s="17"/>
      <c r="M199" s="3">
        <f t="shared" si="16"/>
        <v>-116.72752945590085</v>
      </c>
      <c r="N199" s="3">
        <f t="shared" si="17"/>
        <v>109.02351521290878</v>
      </c>
      <c r="O199" s="3">
        <f t="shared" si="18"/>
        <v>-0.17247054409915563</v>
      </c>
      <c r="P199" s="3">
        <f t="shared" si="19"/>
        <v>-0.5235152129087766</v>
      </c>
    </row>
    <row r="200" spans="1:16" ht="12">
      <c r="A200" s="15"/>
      <c r="B200" s="16">
        <v>37123</v>
      </c>
      <c r="C200" s="17">
        <v>18.015</v>
      </c>
      <c r="D200" s="18">
        <v>230.8</v>
      </c>
      <c r="E200" s="3">
        <v>62.9</v>
      </c>
      <c r="F200" s="18">
        <v>-118.2</v>
      </c>
      <c r="G200" s="18">
        <v>107.6</v>
      </c>
      <c r="H200" s="19">
        <v>-10.85</v>
      </c>
      <c r="I200" s="19">
        <v>0</v>
      </c>
      <c r="J200" s="17">
        <v>3.76309195963492</v>
      </c>
      <c r="L200" s="17"/>
      <c r="M200" s="3">
        <f t="shared" si="16"/>
        <v>-116.71780215366998</v>
      </c>
      <c r="N200" s="3">
        <f t="shared" si="17"/>
        <v>109.00622262522754</v>
      </c>
      <c r="O200" s="3">
        <f t="shared" si="18"/>
        <v>-1.482197846330024</v>
      </c>
      <c r="P200" s="3">
        <f t="shared" si="19"/>
        <v>-1.4062226252275423</v>
      </c>
    </row>
    <row r="201" spans="2:16" ht="12">
      <c r="B201" s="16">
        <v>37125</v>
      </c>
      <c r="C201" s="17">
        <v>18.147</v>
      </c>
      <c r="D201" s="18">
        <v>232.2</v>
      </c>
      <c r="E201" s="3">
        <v>64.5</v>
      </c>
      <c r="F201" s="18">
        <v>-117.6</v>
      </c>
      <c r="G201" s="18">
        <v>110.2</v>
      </c>
      <c r="H201" s="19">
        <v>-10.85</v>
      </c>
      <c r="I201" s="19">
        <v>0</v>
      </c>
      <c r="J201" s="17">
        <v>3.41931168619741</v>
      </c>
      <c r="K201" s="5"/>
      <c r="L201" s="17"/>
      <c r="M201" s="3">
        <f t="shared" si="16"/>
        <v>-116.4314991500931</v>
      </c>
      <c r="N201" s="3">
        <f t="shared" si="17"/>
        <v>108.79600006069509</v>
      </c>
      <c r="O201" s="3">
        <f t="shared" si="18"/>
        <v>-1.1685008499068914</v>
      </c>
      <c r="P201" s="3">
        <f t="shared" si="19"/>
        <v>1.40399993930491</v>
      </c>
    </row>
    <row r="202" spans="2:16" ht="12">
      <c r="B202" s="16">
        <v>37126</v>
      </c>
      <c r="C202" s="17">
        <v>18.205</v>
      </c>
      <c r="D202" s="18">
        <v>232.7</v>
      </c>
      <c r="E202" s="3">
        <v>65.1</v>
      </c>
      <c r="F202" s="18">
        <v>-116.6</v>
      </c>
      <c r="G202" s="18">
        <v>111.6</v>
      </c>
      <c r="H202" s="19">
        <v>-10.85</v>
      </c>
      <c r="I202" s="19">
        <v>0</v>
      </c>
      <c r="J202" s="17">
        <v>3.34510774739533</v>
      </c>
      <c r="K202" s="5"/>
      <c r="L202" s="17"/>
      <c r="M202" s="3">
        <f t="shared" si="16"/>
        <v>-116.33774421851251</v>
      </c>
      <c r="N202" s="3">
        <f t="shared" si="17"/>
        <v>108.72805357933828</v>
      </c>
      <c r="O202" s="3">
        <f t="shared" si="18"/>
        <v>-0.2622557814874824</v>
      </c>
      <c r="P202" s="3">
        <f t="shared" si="19"/>
        <v>2.8719464206617147</v>
      </c>
    </row>
    <row r="203" spans="2:16" ht="12">
      <c r="B203" s="16">
        <v>37127</v>
      </c>
      <c r="C203" s="17">
        <v>18.265</v>
      </c>
      <c r="D203" s="18">
        <v>233.2</v>
      </c>
      <c r="E203" s="3">
        <v>65.8</v>
      </c>
      <c r="F203" s="18">
        <v>-117.1</v>
      </c>
      <c r="G203" s="18">
        <v>110.6</v>
      </c>
      <c r="H203" s="19">
        <v>-10.85</v>
      </c>
      <c r="I203" s="19">
        <v>0</v>
      </c>
      <c r="J203" s="17">
        <v>3.25399658203074</v>
      </c>
      <c r="K203" s="5"/>
      <c r="L203" s="17"/>
      <c r="M203" s="3">
        <f t="shared" si="16"/>
        <v>-116.22563373310724</v>
      </c>
      <c r="N203" s="3">
        <f t="shared" si="17"/>
        <v>108.64134482299295</v>
      </c>
      <c r="O203" s="3">
        <f t="shared" si="18"/>
        <v>-0.8743662668927499</v>
      </c>
      <c r="P203" s="3">
        <f t="shared" si="19"/>
        <v>1.9586551770070457</v>
      </c>
    </row>
    <row r="204" spans="2:16" ht="12">
      <c r="B204" s="16">
        <v>37128</v>
      </c>
      <c r="C204" s="17">
        <v>18.323</v>
      </c>
      <c r="D204" s="18">
        <v>233.7</v>
      </c>
      <c r="E204" s="3">
        <v>66.5</v>
      </c>
      <c r="F204" s="18">
        <v>-118.3</v>
      </c>
      <c r="G204" s="18">
        <v>112.2</v>
      </c>
      <c r="H204" s="19">
        <v>-10.85</v>
      </c>
      <c r="I204" s="19">
        <v>0</v>
      </c>
      <c r="J204" s="17">
        <v>3.29626464843699</v>
      </c>
      <c r="K204" s="5"/>
      <c r="L204" s="17"/>
      <c r="M204" s="3">
        <f t="shared" si="16"/>
        <v>-116.15697490791462</v>
      </c>
      <c r="N204" s="3">
        <f t="shared" si="17"/>
        <v>108.57480634861462</v>
      </c>
      <c r="O204" s="3">
        <f t="shared" si="18"/>
        <v>-2.143025092085381</v>
      </c>
      <c r="P204" s="3">
        <f t="shared" si="19"/>
        <v>3.6251936513853877</v>
      </c>
    </row>
    <row r="205" spans="2:16" ht="12">
      <c r="B205" s="16">
        <v>37129</v>
      </c>
      <c r="C205" s="17">
        <v>18.383</v>
      </c>
      <c r="D205" s="18">
        <v>234.2</v>
      </c>
      <c r="E205" s="3">
        <v>67.1</v>
      </c>
      <c r="F205" s="18">
        <v>-117.6</v>
      </c>
      <c r="G205" s="18">
        <v>107.2</v>
      </c>
      <c r="H205" s="19">
        <v>-10.85</v>
      </c>
      <c r="I205" s="19">
        <v>0</v>
      </c>
      <c r="J205" s="17">
        <v>3.37140787760367</v>
      </c>
      <c r="K205" s="5"/>
      <c r="L205" s="17"/>
      <c r="M205" s="3">
        <f t="shared" si="16"/>
        <v>-116.10679011404721</v>
      </c>
      <c r="N205" s="3">
        <f t="shared" si="17"/>
        <v>108.52901904361829</v>
      </c>
      <c r="O205" s="3">
        <f t="shared" si="18"/>
        <v>-1.4932098859527798</v>
      </c>
      <c r="P205" s="3">
        <f t="shared" si="19"/>
        <v>-1.3290190436182883</v>
      </c>
    </row>
    <row r="206" spans="2:16" ht="12">
      <c r="B206" s="16">
        <v>37138</v>
      </c>
      <c r="C206" s="17">
        <v>5.224</v>
      </c>
      <c r="D206" s="18">
        <v>180.7</v>
      </c>
      <c r="E206" s="3">
        <v>34.3</v>
      </c>
      <c r="F206" s="18">
        <v>-116.9</v>
      </c>
      <c r="G206" s="18">
        <v>103.6</v>
      </c>
      <c r="H206" s="19">
        <v>-10.85</v>
      </c>
      <c r="I206" s="19">
        <v>0</v>
      </c>
      <c r="J206" s="17">
        <v>2.85198030598905</v>
      </c>
      <c r="K206" s="5"/>
      <c r="L206" s="17"/>
      <c r="M206" s="3">
        <f t="shared" si="16"/>
        <v>-117.93207830800154</v>
      </c>
      <c r="N206" s="3">
        <f t="shared" si="17"/>
        <v>104.07205907800783</v>
      </c>
      <c r="O206" s="3">
        <f t="shared" si="18"/>
        <v>1.0320783080015303</v>
      </c>
      <c r="P206" s="3">
        <f t="shared" si="19"/>
        <v>-0.4720590780078311</v>
      </c>
    </row>
    <row r="207" spans="2:16" ht="12">
      <c r="B207" s="16">
        <v>37139</v>
      </c>
      <c r="C207" s="17">
        <v>5.272</v>
      </c>
      <c r="D207" s="18">
        <v>182</v>
      </c>
      <c r="E207" s="3">
        <v>34.3</v>
      </c>
      <c r="F207" s="18">
        <v>-116.4</v>
      </c>
      <c r="G207" s="18">
        <v>102.7</v>
      </c>
      <c r="H207" s="19">
        <v>-10.85</v>
      </c>
      <c r="I207" s="19">
        <v>0</v>
      </c>
      <c r="J207" s="17">
        <v>2.81253011067655</v>
      </c>
      <c r="K207" s="5"/>
      <c r="L207" s="17"/>
      <c r="M207" s="3">
        <f t="shared" si="16"/>
        <v>-117.91114229951833</v>
      </c>
      <c r="N207" s="3">
        <f t="shared" si="17"/>
        <v>104.11450326782474</v>
      </c>
      <c r="O207" s="3">
        <f t="shared" si="18"/>
        <v>1.5111422995183261</v>
      </c>
      <c r="P207" s="3">
        <f t="shared" si="19"/>
        <v>-1.4145032678247418</v>
      </c>
    </row>
    <row r="208" spans="2:16" ht="12">
      <c r="B208" s="16">
        <v>37147</v>
      </c>
      <c r="C208" s="17">
        <v>6.17</v>
      </c>
      <c r="D208" s="18">
        <v>203.8</v>
      </c>
      <c r="E208" s="3">
        <v>37.1</v>
      </c>
      <c r="F208" s="18">
        <v>-113.2</v>
      </c>
      <c r="G208" s="18">
        <v>103.2</v>
      </c>
      <c r="H208" s="19">
        <v>-10.85</v>
      </c>
      <c r="I208" s="19">
        <v>0</v>
      </c>
      <c r="J208" s="17">
        <v>2.38984944661405</v>
      </c>
      <c r="K208" s="5"/>
      <c r="L208" s="17"/>
      <c r="M208" s="3">
        <f t="shared" si="16"/>
        <v>-117.87094538262318</v>
      </c>
      <c r="N208" s="3">
        <f t="shared" si="17"/>
        <v>104.78733772521821</v>
      </c>
      <c r="O208" s="3">
        <f t="shared" si="18"/>
        <v>4.670945382623174</v>
      </c>
      <c r="P208" s="3">
        <f t="shared" si="19"/>
        <v>-1.5873377252182053</v>
      </c>
    </row>
    <row r="209" spans="2:16" ht="12">
      <c r="B209" s="16">
        <v>37148</v>
      </c>
      <c r="C209" s="17">
        <v>11.462</v>
      </c>
      <c r="D209" s="18">
        <v>128.9</v>
      </c>
      <c r="E209" s="3">
        <v>63.6</v>
      </c>
      <c r="F209" s="18">
        <v>-116.5</v>
      </c>
      <c r="G209" s="18">
        <v>103.6</v>
      </c>
      <c r="H209" s="19">
        <v>-10.85</v>
      </c>
      <c r="I209" s="19">
        <v>0</v>
      </c>
      <c r="J209" s="17">
        <v>-0.227952799479704</v>
      </c>
      <c r="K209" s="5"/>
      <c r="L209" s="17"/>
      <c r="M209" s="3">
        <f t="shared" si="16"/>
        <v>-116.18878054678703</v>
      </c>
      <c r="N209" s="3">
        <f t="shared" si="17"/>
        <v>103.17878336977445</v>
      </c>
      <c r="O209" s="3">
        <f t="shared" si="18"/>
        <v>-0.3112194532129706</v>
      </c>
      <c r="P209" s="3">
        <f t="shared" si="19"/>
        <v>0.421216630225544</v>
      </c>
    </row>
    <row r="210" spans="2:16" ht="12">
      <c r="B210" s="16">
        <v>37149</v>
      </c>
      <c r="C210" s="17">
        <v>11.522</v>
      </c>
      <c r="D210" s="18">
        <v>129.5</v>
      </c>
      <c r="E210" s="3">
        <v>62.9</v>
      </c>
      <c r="F210" s="18">
        <v>-116.4</v>
      </c>
      <c r="G210" s="18">
        <v>101.9</v>
      </c>
      <c r="H210" s="19">
        <v>-10.85</v>
      </c>
      <c r="I210" s="19">
        <v>0</v>
      </c>
      <c r="J210" s="17">
        <v>-0.18756331380262</v>
      </c>
      <c r="K210" s="5"/>
      <c r="L210" s="17"/>
      <c r="M210" s="3">
        <f t="shared" si="16"/>
        <v>-116.25674983774935</v>
      </c>
      <c r="N210" s="3">
        <f t="shared" si="17"/>
        <v>103.3249338680012</v>
      </c>
      <c r="O210" s="3">
        <f t="shared" si="18"/>
        <v>-0.14325016225065212</v>
      </c>
      <c r="P210" s="3">
        <f t="shared" si="19"/>
        <v>-1.4249338680011903</v>
      </c>
    </row>
    <row r="211" spans="2:16" ht="12">
      <c r="B211" s="16">
        <v>37150</v>
      </c>
      <c r="C211" s="17">
        <v>11.551</v>
      </c>
      <c r="D211" s="18">
        <v>129.7</v>
      </c>
      <c r="E211" s="3">
        <v>62.6</v>
      </c>
      <c r="F211" s="18">
        <v>-116.5</v>
      </c>
      <c r="G211" s="18">
        <v>102.1</v>
      </c>
      <c r="H211" s="19">
        <v>-10.85</v>
      </c>
      <c r="I211" s="19">
        <v>0</v>
      </c>
      <c r="J211" s="17">
        <v>-0.14811311849012</v>
      </c>
      <c r="K211" s="5"/>
      <c r="L211" s="17"/>
      <c r="M211" s="3">
        <f aca="true" t="shared" si="20" ref="M211:M249">F$6+F$8*E211*3600+F$11*E211*E211*PI()/180*3600+(H211-H$8)*H$11+J$8*J211+(C211-C$5)*C$8+F$14*COS(D211*PI()/180)</f>
        <v>-116.29150888993394</v>
      </c>
      <c r="N211" s="3">
        <f aca="true" t="shared" si="21" ref="N211:N249">G$6+G$8*E211*3600+G$11*E211*E211*PI()/180*3600+(I211-I$8)*I$11+J$11*J211+(C211-C$5)*C$11+G$14*SIN(D211*PI()/180)</f>
        <v>103.39183893072907</v>
      </c>
      <c r="O211" s="3">
        <f aca="true" t="shared" si="22" ref="O211:O249">F211-M211</f>
        <v>-0.20849111006606336</v>
      </c>
      <c r="P211" s="3">
        <f aca="true" t="shared" si="23" ref="P211:P249">G211-N211</f>
        <v>-1.291838930729071</v>
      </c>
    </row>
    <row r="212" spans="2:16" ht="12">
      <c r="B212" s="16">
        <v>37152</v>
      </c>
      <c r="C212" s="17">
        <v>11.69</v>
      </c>
      <c r="D212" s="18">
        <v>131.2</v>
      </c>
      <c r="E212" s="3">
        <v>61</v>
      </c>
      <c r="F212" s="18">
        <v>-115.9</v>
      </c>
      <c r="G212" s="18">
        <v>104.2</v>
      </c>
      <c r="H212" s="19">
        <v>-10.85</v>
      </c>
      <c r="I212" s="19">
        <v>0</v>
      </c>
      <c r="J212" s="17">
        <v>-0.191320475260954</v>
      </c>
      <c r="K212" s="5"/>
      <c r="L212" s="17"/>
      <c r="M212" s="3">
        <f t="shared" si="20"/>
        <v>-116.38465238872823</v>
      </c>
      <c r="N212" s="3">
        <f t="shared" si="21"/>
        <v>103.69665795123846</v>
      </c>
      <c r="O212" s="3">
        <f t="shared" si="22"/>
        <v>0.4846523887282217</v>
      </c>
      <c r="P212" s="3">
        <f t="shared" si="23"/>
        <v>0.5033420487615388</v>
      </c>
    </row>
    <row r="213" spans="2:16" ht="12">
      <c r="B213" s="16">
        <v>37153</v>
      </c>
      <c r="C213" s="17">
        <v>11.748</v>
      </c>
      <c r="D213" s="18">
        <v>131.8</v>
      </c>
      <c r="E213" s="3">
        <v>60.4</v>
      </c>
      <c r="F213" s="18">
        <v>-115.8</v>
      </c>
      <c r="G213" s="18">
        <v>103.3</v>
      </c>
      <c r="H213" s="19">
        <v>-10.85</v>
      </c>
      <c r="I213" s="19">
        <v>0</v>
      </c>
      <c r="J213" s="17">
        <v>-0.20728841145887</v>
      </c>
      <c r="K213" s="5"/>
      <c r="L213" s="17"/>
      <c r="M213" s="3">
        <f t="shared" si="20"/>
        <v>-116.41464755680532</v>
      </c>
      <c r="N213" s="3">
        <f t="shared" si="21"/>
        <v>103.81212919260997</v>
      </c>
      <c r="O213" s="3">
        <f t="shared" si="22"/>
        <v>0.6146475568053233</v>
      </c>
      <c r="P213" s="3">
        <f t="shared" si="23"/>
        <v>-0.5121291926099758</v>
      </c>
    </row>
    <row r="214" spans="2:16" ht="12">
      <c r="B214" s="16">
        <v>37154</v>
      </c>
      <c r="C214" s="17">
        <v>11.806</v>
      </c>
      <c r="D214" s="18">
        <v>132.4</v>
      </c>
      <c r="E214" s="3">
        <v>59.8</v>
      </c>
      <c r="F214" s="18">
        <v>-115.9</v>
      </c>
      <c r="G214" s="18">
        <v>103.7</v>
      </c>
      <c r="H214" s="19">
        <v>-10.85</v>
      </c>
      <c r="I214" s="19">
        <v>0</v>
      </c>
      <c r="J214" s="17">
        <v>-0.25801009114637</v>
      </c>
      <c r="K214" s="5"/>
      <c r="L214" s="17"/>
      <c r="M214" s="3">
        <f t="shared" si="20"/>
        <v>-116.43001867751065</v>
      </c>
      <c r="N214" s="3">
        <f t="shared" si="21"/>
        <v>103.9203135802672</v>
      </c>
      <c r="O214" s="3">
        <f t="shared" si="22"/>
        <v>0.5300186775106397</v>
      </c>
      <c r="P214" s="3">
        <f t="shared" si="23"/>
        <v>-0.22031358026720227</v>
      </c>
    </row>
    <row r="215" spans="2:16" ht="12">
      <c r="B215" s="16">
        <v>37155</v>
      </c>
      <c r="C215" s="17">
        <v>11.864</v>
      </c>
      <c r="D215" s="18">
        <v>133</v>
      </c>
      <c r="E215" s="3">
        <v>59.2</v>
      </c>
      <c r="F215" s="18">
        <v>-115.3</v>
      </c>
      <c r="G215" s="18">
        <v>103.7</v>
      </c>
      <c r="H215" s="19">
        <v>-10.85</v>
      </c>
      <c r="I215" s="19">
        <v>0</v>
      </c>
      <c r="J215" s="17">
        <v>-0.30591389974012</v>
      </c>
      <c r="K215" s="5"/>
      <c r="L215" s="17"/>
      <c r="M215" s="3">
        <f t="shared" si="20"/>
        <v>-116.4438723322504</v>
      </c>
      <c r="N215" s="3">
        <f t="shared" si="21"/>
        <v>104.02771765580874</v>
      </c>
      <c r="O215" s="3">
        <f t="shared" si="22"/>
        <v>1.143872332250396</v>
      </c>
      <c r="P215" s="3">
        <f t="shared" si="23"/>
        <v>-0.32771765580874046</v>
      </c>
    </row>
    <row r="216" spans="2:16" ht="12">
      <c r="B216" s="16">
        <v>37156</v>
      </c>
      <c r="C216" s="17">
        <v>11.936</v>
      </c>
      <c r="D216" s="18">
        <v>133.7</v>
      </c>
      <c r="E216" s="3">
        <v>58.6</v>
      </c>
      <c r="F216" s="18">
        <v>-116.1</v>
      </c>
      <c r="G216" s="18">
        <v>102.2</v>
      </c>
      <c r="H216" s="19">
        <v>-10.85</v>
      </c>
      <c r="I216" s="19">
        <v>0</v>
      </c>
      <c r="J216" s="17">
        <v>-0.329396158854704</v>
      </c>
      <c r="K216" s="5"/>
      <c r="L216" s="17"/>
      <c r="M216" s="3">
        <f t="shared" si="20"/>
        <v>-116.462757587952</v>
      </c>
      <c r="N216" s="3">
        <f t="shared" si="21"/>
        <v>104.14652108102685</v>
      </c>
      <c r="O216" s="3">
        <f t="shared" si="22"/>
        <v>0.36275758795200375</v>
      </c>
      <c r="P216" s="3">
        <f t="shared" si="23"/>
        <v>-1.9465210810268445</v>
      </c>
    </row>
    <row r="217" spans="2:16" ht="12">
      <c r="B217" s="16">
        <v>37157</v>
      </c>
      <c r="C217" s="17">
        <v>11.994</v>
      </c>
      <c r="D217" s="18">
        <v>134.4</v>
      </c>
      <c r="E217" s="3">
        <v>58</v>
      </c>
      <c r="F217" s="18">
        <v>-115.4</v>
      </c>
      <c r="G217" s="18">
        <v>103.1</v>
      </c>
      <c r="H217" s="19">
        <v>-10.85</v>
      </c>
      <c r="I217" s="19">
        <v>0</v>
      </c>
      <c r="J217" s="17">
        <v>-0.211045572917204</v>
      </c>
      <c r="K217" s="5"/>
      <c r="L217" s="17"/>
      <c r="M217" s="3">
        <f t="shared" si="20"/>
        <v>-116.53057023602277</v>
      </c>
      <c r="N217" s="3">
        <f t="shared" si="21"/>
        <v>104.28153336628849</v>
      </c>
      <c r="O217" s="3">
        <f t="shared" si="22"/>
        <v>1.1305702360227627</v>
      </c>
      <c r="P217" s="3">
        <f t="shared" si="23"/>
        <v>-1.181533366288491</v>
      </c>
    </row>
    <row r="218" spans="2:16" ht="12">
      <c r="B218" s="16">
        <v>37158</v>
      </c>
      <c r="C218" s="17">
        <v>12.054</v>
      </c>
      <c r="D218" s="18">
        <v>135.1</v>
      </c>
      <c r="E218" s="3">
        <v>57.4</v>
      </c>
      <c r="F218" s="18">
        <v>-116</v>
      </c>
      <c r="G218" s="18">
        <v>102.5</v>
      </c>
      <c r="H218" s="19">
        <v>-10.85</v>
      </c>
      <c r="I218" s="19">
        <v>0</v>
      </c>
      <c r="J218" s="17">
        <v>0.00311263020779528</v>
      </c>
      <c r="K218" s="5"/>
      <c r="L218" s="17"/>
      <c r="M218" s="3">
        <f t="shared" si="20"/>
        <v>-116.62900055857298</v>
      </c>
      <c r="N218" s="3">
        <f t="shared" si="21"/>
        <v>104.43291607346681</v>
      </c>
      <c r="O218" s="3">
        <f t="shared" si="22"/>
        <v>0.629000558572983</v>
      </c>
      <c r="P218" s="3">
        <f t="shared" si="23"/>
        <v>-1.9329160734668136</v>
      </c>
    </row>
    <row r="219" spans="2:16" ht="12">
      <c r="B219" s="16">
        <v>37159</v>
      </c>
      <c r="C219" s="17">
        <v>12.114</v>
      </c>
      <c r="D219" s="18">
        <v>135.7</v>
      </c>
      <c r="E219" s="3">
        <v>56.8</v>
      </c>
      <c r="F219" s="18">
        <v>-115.5</v>
      </c>
      <c r="G219" s="18">
        <v>103.9</v>
      </c>
      <c r="H219" s="19">
        <v>-10.85</v>
      </c>
      <c r="I219" s="19">
        <v>0</v>
      </c>
      <c r="J219" s="17">
        <v>0.100798828124461</v>
      </c>
      <c r="K219" s="5"/>
      <c r="L219" s="17"/>
      <c r="M219" s="3">
        <f t="shared" si="20"/>
        <v>-116.68332436397937</v>
      </c>
      <c r="N219" s="3">
        <f t="shared" si="21"/>
        <v>104.56151331185144</v>
      </c>
      <c r="O219" s="3">
        <f t="shared" si="22"/>
        <v>1.1833243639793665</v>
      </c>
      <c r="P219" s="3">
        <f t="shared" si="23"/>
        <v>-0.6615133118514365</v>
      </c>
    </row>
    <row r="220" spans="2:16" ht="12">
      <c r="B220" s="16">
        <v>37160</v>
      </c>
      <c r="C220" s="17">
        <v>12.183</v>
      </c>
      <c r="D220" s="18">
        <v>136.5</v>
      </c>
      <c r="E220" s="1">
        <v>56.1</v>
      </c>
      <c r="F220" s="18">
        <v>-115.9</v>
      </c>
      <c r="G220" s="18">
        <v>102.7</v>
      </c>
      <c r="H220" s="19">
        <v>-10.85</v>
      </c>
      <c r="I220" s="19">
        <v>0</v>
      </c>
      <c r="J220" s="17">
        <v>0.145884765624461</v>
      </c>
      <c r="M220" s="3">
        <f t="shared" si="20"/>
        <v>-116.72058489642528</v>
      </c>
      <c r="N220" s="3">
        <f t="shared" si="21"/>
        <v>104.69888274076501</v>
      </c>
      <c r="O220" s="3">
        <f t="shared" si="22"/>
        <v>0.8205848964252738</v>
      </c>
      <c r="P220" s="3">
        <f t="shared" si="23"/>
        <v>-1.998882740765012</v>
      </c>
    </row>
    <row r="221" spans="2:16" ht="12">
      <c r="B221" s="16">
        <v>37161</v>
      </c>
      <c r="C221" s="17">
        <v>12.242</v>
      </c>
      <c r="D221" s="18">
        <v>137.3</v>
      </c>
      <c r="E221" s="1">
        <v>55.5</v>
      </c>
      <c r="F221" s="18">
        <v>-115.5</v>
      </c>
      <c r="G221" s="18">
        <v>103.6</v>
      </c>
      <c r="H221" s="19">
        <v>-10.85</v>
      </c>
      <c r="I221" s="19">
        <v>0</v>
      </c>
      <c r="J221" s="17">
        <v>0.288656901041128</v>
      </c>
      <c r="M221" s="3">
        <f t="shared" si="20"/>
        <v>-116.7871892538614</v>
      </c>
      <c r="N221" s="3">
        <f t="shared" si="21"/>
        <v>104.83484305483857</v>
      </c>
      <c r="O221" s="3">
        <f t="shared" si="22"/>
        <v>1.2871892538613992</v>
      </c>
      <c r="P221" s="3">
        <f t="shared" si="23"/>
        <v>-1.2348430548385778</v>
      </c>
    </row>
    <row r="222" spans="2:16" ht="12">
      <c r="B222" s="16">
        <v>37162</v>
      </c>
      <c r="C222" s="17">
        <v>12.302</v>
      </c>
      <c r="D222" s="18">
        <v>138</v>
      </c>
      <c r="E222" s="1">
        <v>54.9</v>
      </c>
      <c r="F222" s="18">
        <v>-115.7</v>
      </c>
      <c r="G222" s="18">
        <v>103.3</v>
      </c>
      <c r="H222" s="19">
        <v>-10.85</v>
      </c>
      <c r="I222" s="19">
        <v>0</v>
      </c>
      <c r="J222" s="17">
        <v>0.177820638020295</v>
      </c>
      <c r="M222" s="3">
        <f t="shared" si="20"/>
        <v>-116.7617154799589</v>
      </c>
      <c r="N222" s="3">
        <f t="shared" si="21"/>
        <v>104.92475129913747</v>
      </c>
      <c r="O222" s="3">
        <f t="shared" si="22"/>
        <v>1.0617154799588917</v>
      </c>
      <c r="P222" s="3">
        <f t="shared" si="23"/>
        <v>-1.624751299137472</v>
      </c>
    </row>
    <row r="223" spans="2:16" ht="12">
      <c r="B223" s="16">
        <v>37163</v>
      </c>
      <c r="C223" s="17">
        <v>12.362</v>
      </c>
      <c r="D223" s="18">
        <v>138.7</v>
      </c>
      <c r="E223" s="1">
        <v>54.4</v>
      </c>
      <c r="F223" s="18">
        <v>-116</v>
      </c>
      <c r="G223" s="18">
        <v>102.4</v>
      </c>
      <c r="H223" s="19">
        <v>-10.85</v>
      </c>
      <c r="I223" s="19">
        <v>0</v>
      </c>
      <c r="J223" s="17">
        <v>0.0942237955723787</v>
      </c>
      <c r="M223" s="3">
        <f t="shared" si="20"/>
        <v>-116.74125410099414</v>
      </c>
      <c r="N223" s="3">
        <f t="shared" si="21"/>
        <v>105.00700028488245</v>
      </c>
      <c r="O223" s="3">
        <f t="shared" si="22"/>
        <v>0.7412541009941407</v>
      </c>
      <c r="P223" s="3">
        <f t="shared" si="23"/>
        <v>-2.607000284882446</v>
      </c>
    </row>
    <row r="224" spans="2:16" ht="12">
      <c r="B224" s="16">
        <v>37164</v>
      </c>
      <c r="C224" s="17">
        <v>12.428</v>
      </c>
      <c r="D224" s="18">
        <v>139.6</v>
      </c>
      <c r="E224" s="1">
        <v>53.8</v>
      </c>
      <c r="F224" s="18">
        <v>-116.3</v>
      </c>
      <c r="G224" s="18">
        <v>103.8</v>
      </c>
      <c r="H224" s="19">
        <v>-10.85</v>
      </c>
      <c r="I224" s="19">
        <v>0</v>
      </c>
      <c r="J224" s="17">
        <v>-0.0278839518234544</v>
      </c>
      <c r="M224" s="3">
        <f t="shared" si="20"/>
        <v>-116.70811721751015</v>
      </c>
      <c r="N224" s="3">
        <f t="shared" si="21"/>
        <v>105.09864686144033</v>
      </c>
      <c r="O224" s="3">
        <f t="shared" si="22"/>
        <v>0.40811721751015284</v>
      </c>
      <c r="P224" s="3">
        <f t="shared" si="23"/>
        <v>-1.2986468614403321</v>
      </c>
    </row>
    <row r="225" spans="2:16" ht="12">
      <c r="B225" s="16">
        <v>37165</v>
      </c>
      <c r="C225" s="17">
        <v>12.488</v>
      </c>
      <c r="D225" s="18">
        <v>140.4</v>
      </c>
      <c r="E225" s="1">
        <v>53.2</v>
      </c>
      <c r="F225" s="18">
        <v>-116.5</v>
      </c>
      <c r="G225" s="18">
        <v>102.8</v>
      </c>
      <c r="H225" s="19">
        <v>-10.85</v>
      </c>
      <c r="I225" s="19">
        <v>0</v>
      </c>
      <c r="J225" s="17">
        <v>-0.112420084635954</v>
      </c>
      <c r="M225" s="3">
        <f t="shared" si="20"/>
        <v>-116.68547712237832</v>
      </c>
      <c r="N225" s="3">
        <f t="shared" si="21"/>
        <v>105.19109281852835</v>
      </c>
      <c r="O225" s="3">
        <f t="shared" si="22"/>
        <v>0.18547712237831604</v>
      </c>
      <c r="P225" s="3">
        <f t="shared" si="23"/>
        <v>-2.3910928185283495</v>
      </c>
    </row>
    <row r="226" spans="2:16" ht="12">
      <c r="B226" s="16">
        <v>37166</v>
      </c>
      <c r="C226" s="17">
        <v>12.546</v>
      </c>
      <c r="D226" s="18">
        <v>141.1</v>
      </c>
      <c r="E226" s="1">
        <v>52.7</v>
      </c>
      <c r="F226" s="18">
        <v>-115.6</v>
      </c>
      <c r="G226" s="18">
        <v>104.1</v>
      </c>
      <c r="H226" s="19">
        <v>-10.85</v>
      </c>
      <c r="I226" s="19">
        <v>0</v>
      </c>
      <c r="J226" s="17">
        <v>-0.0851806640630378</v>
      </c>
      <c r="M226" s="3">
        <f t="shared" si="20"/>
        <v>-116.69789232810456</v>
      </c>
      <c r="N226" s="3">
        <f t="shared" si="21"/>
        <v>105.28868141722361</v>
      </c>
      <c r="O226" s="3">
        <f t="shared" si="22"/>
        <v>1.0978923281045638</v>
      </c>
      <c r="P226" s="3">
        <f t="shared" si="23"/>
        <v>-1.18868141722362</v>
      </c>
    </row>
    <row r="227" spans="2:16" ht="12">
      <c r="B227" s="16">
        <v>37167</v>
      </c>
      <c r="C227" s="17">
        <v>12.606</v>
      </c>
      <c r="D227" s="18">
        <v>142</v>
      </c>
      <c r="E227" s="1">
        <v>52.2</v>
      </c>
      <c r="F227" s="18">
        <v>-116.5</v>
      </c>
      <c r="G227" s="18">
        <v>104.2</v>
      </c>
      <c r="H227" s="19">
        <v>-10.85</v>
      </c>
      <c r="I227" s="19">
        <v>0</v>
      </c>
      <c r="J227" s="17">
        <v>-0.180988281250537</v>
      </c>
      <c r="M227" s="3">
        <f t="shared" si="20"/>
        <v>-116.66699077988734</v>
      </c>
      <c r="N227" s="3">
        <f t="shared" si="21"/>
        <v>105.36814769645252</v>
      </c>
      <c r="O227" s="3">
        <f t="shared" si="22"/>
        <v>0.16699077988734246</v>
      </c>
      <c r="P227" s="3">
        <f t="shared" si="23"/>
        <v>-1.1681476964525217</v>
      </c>
    </row>
    <row r="228" spans="2:16" ht="12">
      <c r="B228" s="16">
        <v>37169</v>
      </c>
      <c r="C228" s="17">
        <v>12.72</v>
      </c>
      <c r="D228" s="18">
        <v>143.5</v>
      </c>
      <c r="E228" s="1">
        <v>51.2</v>
      </c>
      <c r="F228" s="18">
        <v>-117</v>
      </c>
      <c r="G228" s="18">
        <v>105.6</v>
      </c>
      <c r="H228" s="19">
        <v>-10.85</v>
      </c>
      <c r="I228" s="19">
        <v>0</v>
      </c>
      <c r="J228" s="17">
        <v>-0.233588541667205</v>
      </c>
      <c r="M228" s="3">
        <f t="shared" si="20"/>
        <v>-116.64656572692235</v>
      </c>
      <c r="N228" s="3">
        <f t="shared" si="21"/>
        <v>105.5411516170995</v>
      </c>
      <c r="O228" s="3">
        <f t="shared" si="22"/>
        <v>-0.35343427307765296</v>
      </c>
      <c r="P228" s="3">
        <f t="shared" si="23"/>
        <v>0.05884838290049288</v>
      </c>
    </row>
    <row r="229" spans="2:16" ht="12">
      <c r="B229" s="16">
        <v>37170</v>
      </c>
      <c r="C229" s="17">
        <v>12.801</v>
      </c>
      <c r="D229" s="18">
        <v>143.4</v>
      </c>
      <c r="E229" s="1">
        <v>41.2</v>
      </c>
      <c r="F229" s="18">
        <v>-116.2</v>
      </c>
      <c r="G229" s="18">
        <v>108.2</v>
      </c>
      <c r="H229" s="19">
        <v>-10.85</v>
      </c>
      <c r="I229" s="19">
        <v>0</v>
      </c>
      <c r="J229" s="17">
        <v>-0.330335449219288</v>
      </c>
      <c r="M229" s="3">
        <f t="shared" si="20"/>
        <v>-116.24366059845545</v>
      </c>
      <c r="N229" s="3">
        <f t="shared" si="21"/>
        <v>106.36973745262095</v>
      </c>
      <c r="O229" s="3">
        <f t="shared" si="22"/>
        <v>0.04366059845544612</v>
      </c>
      <c r="P229" s="3">
        <f t="shared" si="23"/>
        <v>1.83026254737905</v>
      </c>
    </row>
    <row r="230" spans="2:16" ht="12">
      <c r="B230" s="16">
        <v>37189</v>
      </c>
      <c r="C230" s="17">
        <v>13.996</v>
      </c>
      <c r="D230" s="18">
        <v>165.1</v>
      </c>
      <c r="E230" s="1">
        <v>43.2</v>
      </c>
      <c r="F230" s="18">
        <v>-115.6</v>
      </c>
      <c r="G230" s="18">
        <v>106.4</v>
      </c>
      <c r="H230" s="19">
        <v>-10.85</v>
      </c>
      <c r="I230" s="19">
        <v>0</v>
      </c>
      <c r="J230" s="17">
        <v>-0.106784342448454</v>
      </c>
      <c r="M230" s="3">
        <f t="shared" si="20"/>
        <v>-116.40652424593564</v>
      </c>
      <c r="N230" s="3">
        <f t="shared" si="21"/>
        <v>107.25686704653552</v>
      </c>
      <c r="O230" s="3">
        <f t="shared" si="22"/>
        <v>0.8065242459356483</v>
      </c>
      <c r="P230" s="3">
        <f t="shared" si="23"/>
        <v>-0.8568670465355126</v>
      </c>
    </row>
    <row r="231" spans="2:16" ht="12">
      <c r="B231" s="16">
        <v>37190</v>
      </c>
      <c r="C231" s="17">
        <v>14.077</v>
      </c>
      <c r="D231" s="18">
        <v>171.7</v>
      </c>
      <c r="E231" s="1">
        <v>34.1</v>
      </c>
      <c r="F231" s="18">
        <v>-116.5</v>
      </c>
      <c r="G231" s="18">
        <v>110.1</v>
      </c>
      <c r="H231" s="19">
        <v>-10.85</v>
      </c>
      <c r="I231" s="19">
        <v>0</v>
      </c>
      <c r="J231" s="17">
        <v>-0.0889378255213711</v>
      </c>
      <c r="M231" s="3">
        <f t="shared" si="20"/>
        <v>-115.62834440623912</v>
      </c>
      <c r="N231" s="3">
        <f t="shared" si="21"/>
        <v>107.89898319016905</v>
      </c>
      <c r="O231" s="3">
        <f t="shared" si="22"/>
        <v>-0.8716555937608774</v>
      </c>
      <c r="P231" s="3">
        <f t="shared" si="23"/>
        <v>2.2010168098309464</v>
      </c>
    </row>
    <row r="232" spans="2:16" ht="12">
      <c r="B232" s="16">
        <v>37209</v>
      </c>
      <c r="C232" s="17">
        <v>15.243</v>
      </c>
      <c r="D232" s="18">
        <v>190.6</v>
      </c>
      <c r="E232" s="1">
        <v>42.5</v>
      </c>
      <c r="F232" s="18">
        <v>-114.8</v>
      </c>
      <c r="G232" s="18">
        <v>107.9</v>
      </c>
      <c r="H232" s="19">
        <v>-10.85</v>
      </c>
      <c r="I232" s="19">
        <v>0</v>
      </c>
      <c r="J232" s="17">
        <v>-0.0663948567713725</v>
      </c>
      <c r="M232" s="3">
        <f t="shared" si="20"/>
        <v>-116.21707604316424</v>
      </c>
      <c r="N232" s="3">
        <f t="shared" si="21"/>
        <v>108.42909293603316</v>
      </c>
      <c r="O232" s="3">
        <f t="shared" si="22"/>
        <v>1.4170760431642435</v>
      </c>
      <c r="P232" s="3">
        <f t="shared" si="23"/>
        <v>-0.5290929360331518</v>
      </c>
    </row>
    <row r="233" spans="2:16" ht="12">
      <c r="B233" s="16">
        <v>37210</v>
      </c>
      <c r="C233" s="17">
        <v>15.303</v>
      </c>
      <c r="D233" s="18">
        <v>202.5</v>
      </c>
      <c r="E233" s="1">
        <v>36.2</v>
      </c>
      <c r="F233" s="18">
        <v>-114.6</v>
      </c>
      <c r="G233" s="18">
        <v>109.1</v>
      </c>
      <c r="H233" s="19">
        <v>-10.85</v>
      </c>
      <c r="I233" s="19">
        <v>0</v>
      </c>
      <c r="J233" s="17">
        <v>-0.00252311197970584</v>
      </c>
      <c r="M233" s="3">
        <f t="shared" si="20"/>
        <v>-115.66718828363774</v>
      </c>
      <c r="N233" s="3">
        <f t="shared" si="21"/>
        <v>109.03348772500289</v>
      </c>
      <c r="O233" s="3">
        <f t="shared" si="22"/>
        <v>1.0671882836377478</v>
      </c>
      <c r="P233" s="3">
        <f t="shared" si="23"/>
        <v>0.06651227499710899</v>
      </c>
    </row>
    <row r="234" spans="2:16" ht="12">
      <c r="B234" s="16">
        <v>37229</v>
      </c>
      <c r="C234" s="17">
        <v>16.48</v>
      </c>
      <c r="D234" s="18">
        <v>212.8</v>
      </c>
      <c r="E234" s="1">
        <v>49</v>
      </c>
      <c r="F234" s="18">
        <v>-115</v>
      </c>
      <c r="G234" s="18">
        <v>106.4</v>
      </c>
      <c r="H234" s="19">
        <v>-10.85</v>
      </c>
      <c r="I234" s="19">
        <v>0</v>
      </c>
      <c r="J234" s="17">
        <v>-1.18790755208387</v>
      </c>
      <c r="M234" s="3">
        <f t="shared" si="20"/>
        <v>-115.79264026606768</v>
      </c>
      <c r="N234" s="3">
        <f t="shared" si="21"/>
        <v>108.7433819915001</v>
      </c>
      <c r="O234" s="3">
        <f t="shared" si="22"/>
        <v>0.7926402660676786</v>
      </c>
      <c r="P234" s="3">
        <f t="shared" si="23"/>
        <v>-2.3433819915000953</v>
      </c>
    </row>
    <row r="235" spans="2:16" ht="12">
      <c r="B235" s="16">
        <v>37230</v>
      </c>
      <c r="C235" s="17">
        <v>16.525</v>
      </c>
      <c r="D235" s="18">
        <v>213.5</v>
      </c>
      <c r="E235" s="1">
        <v>49.4</v>
      </c>
      <c r="F235" s="18">
        <v>-114.7</v>
      </c>
      <c r="G235" s="18">
        <v>107.5</v>
      </c>
      <c r="H235" s="19">
        <v>-10.85</v>
      </c>
      <c r="I235" s="19">
        <v>0</v>
      </c>
      <c r="J235" s="17">
        <v>-1.21232910156304</v>
      </c>
      <c r="M235" s="3">
        <f t="shared" si="20"/>
        <v>-115.77871589078448</v>
      </c>
      <c r="N235" s="3">
        <f t="shared" si="21"/>
        <v>108.7364954132259</v>
      </c>
      <c r="O235" s="3">
        <f t="shared" si="22"/>
        <v>1.0787158907844798</v>
      </c>
      <c r="P235" s="3">
        <f t="shared" si="23"/>
        <v>-1.2364954132258958</v>
      </c>
    </row>
    <row r="236" spans="2:16" ht="12">
      <c r="B236" s="16">
        <v>37231</v>
      </c>
      <c r="C236" s="17">
        <v>16.581</v>
      </c>
      <c r="D236" s="18">
        <v>226.1</v>
      </c>
      <c r="E236" s="1">
        <v>46.5</v>
      </c>
      <c r="F236" s="18">
        <v>-113.1</v>
      </c>
      <c r="G236" s="18">
        <v>107.4</v>
      </c>
      <c r="H236" s="19">
        <v>-10.85</v>
      </c>
      <c r="I236" s="19">
        <v>0</v>
      </c>
      <c r="J236" s="17">
        <v>-1.10337141927137</v>
      </c>
      <c r="M236" s="3">
        <f t="shared" si="20"/>
        <v>-115.63032440018691</v>
      </c>
      <c r="N236" s="3">
        <f t="shared" si="21"/>
        <v>109.22152349660048</v>
      </c>
      <c r="O236" s="3">
        <f t="shared" si="22"/>
        <v>2.530324400186913</v>
      </c>
      <c r="P236" s="3">
        <f t="shared" si="23"/>
        <v>-1.8215234966004772</v>
      </c>
    </row>
    <row r="237" spans="2:16" ht="12">
      <c r="B237" s="16">
        <v>37232</v>
      </c>
      <c r="C237" s="17">
        <v>16.608</v>
      </c>
      <c r="D237" s="18">
        <v>226.5</v>
      </c>
      <c r="E237" s="1">
        <v>46.8</v>
      </c>
      <c r="F237" s="18">
        <v>-115.2</v>
      </c>
      <c r="G237" s="18">
        <v>109.5</v>
      </c>
      <c r="H237" s="19">
        <v>-10.85</v>
      </c>
      <c r="I237" s="19">
        <v>0</v>
      </c>
      <c r="J237" s="17">
        <v>-1.08928206380262</v>
      </c>
      <c r="M237" s="3">
        <f t="shared" si="20"/>
        <v>-115.63729891839763</v>
      </c>
      <c r="N237" s="3">
        <f t="shared" si="21"/>
        <v>109.21829997583428</v>
      </c>
      <c r="O237" s="3">
        <f t="shared" si="22"/>
        <v>0.43729891839763013</v>
      </c>
      <c r="P237" s="3">
        <f t="shared" si="23"/>
        <v>0.2817000241657155</v>
      </c>
    </row>
    <row r="238" spans="2:16" ht="12">
      <c r="B238" s="16">
        <v>37247</v>
      </c>
      <c r="C238" s="17">
        <v>17.555</v>
      </c>
      <c r="D238" s="18">
        <v>226.8</v>
      </c>
      <c r="E238" s="1">
        <v>58.8</v>
      </c>
      <c r="F238" s="18">
        <v>-113</v>
      </c>
      <c r="G238" s="18">
        <v>106</v>
      </c>
      <c r="H238" s="19">
        <v>-10.85</v>
      </c>
      <c r="I238" s="19">
        <v>0</v>
      </c>
      <c r="J238" s="17">
        <v>0.721669759114042</v>
      </c>
      <c r="M238" s="3">
        <f t="shared" si="20"/>
        <v>-116.0236843358873</v>
      </c>
      <c r="N238" s="3">
        <f t="shared" si="21"/>
        <v>108.75194239424037</v>
      </c>
      <c r="O238" s="3">
        <f t="shared" si="22"/>
        <v>3.023684335887296</v>
      </c>
      <c r="P238" s="3">
        <f t="shared" si="23"/>
        <v>-2.7519423942403733</v>
      </c>
    </row>
    <row r="239" spans="2:16" ht="12">
      <c r="B239" s="16">
        <v>37248</v>
      </c>
      <c r="C239" s="17">
        <v>17.591</v>
      </c>
      <c r="D239" s="18">
        <v>227.2</v>
      </c>
      <c r="E239" s="1">
        <v>59.1</v>
      </c>
      <c r="F239" s="18">
        <v>-111.4</v>
      </c>
      <c r="G239" s="18">
        <v>107.2</v>
      </c>
      <c r="H239" s="19">
        <v>-10.85</v>
      </c>
      <c r="I239" s="19">
        <v>0</v>
      </c>
      <c r="J239" s="17">
        <v>0.787420084634875</v>
      </c>
      <c r="M239" s="3">
        <f t="shared" si="20"/>
        <v>-116.02232902255362</v>
      </c>
      <c r="N239" s="3">
        <f t="shared" si="21"/>
        <v>108.74826319984945</v>
      </c>
      <c r="O239" s="3">
        <f t="shared" si="22"/>
        <v>4.622329022553615</v>
      </c>
      <c r="P239" s="3">
        <f t="shared" si="23"/>
        <v>-1.548263199849444</v>
      </c>
    </row>
    <row r="240" spans="2:16" ht="12">
      <c r="B240" s="16">
        <v>37250</v>
      </c>
      <c r="C240" s="17">
        <v>17.72</v>
      </c>
      <c r="D240" s="18">
        <v>228.5</v>
      </c>
      <c r="E240" s="1">
        <v>60.5</v>
      </c>
      <c r="F240" s="18">
        <v>-111.4</v>
      </c>
      <c r="G240" s="18">
        <v>107.6</v>
      </c>
      <c r="H240" s="19">
        <v>-10.85</v>
      </c>
      <c r="I240" s="19">
        <v>0</v>
      </c>
      <c r="J240" s="17">
        <v>0.876652669270293</v>
      </c>
      <c r="M240" s="3">
        <f t="shared" si="20"/>
        <v>-115.94296421445465</v>
      </c>
      <c r="N240" s="3">
        <f t="shared" si="21"/>
        <v>108.66142223578312</v>
      </c>
      <c r="O240" s="3">
        <f t="shared" si="22"/>
        <v>4.542964214454642</v>
      </c>
      <c r="P240" s="3">
        <f t="shared" si="23"/>
        <v>-1.0614222357831267</v>
      </c>
    </row>
    <row r="241" spans="2:16" ht="12">
      <c r="B241" s="16">
        <v>37251</v>
      </c>
      <c r="C241" s="17">
        <v>17.78</v>
      </c>
      <c r="D241" s="18">
        <v>229.2</v>
      </c>
      <c r="E241" s="1">
        <v>61.1</v>
      </c>
      <c r="F241" s="18">
        <v>-113.5</v>
      </c>
      <c r="G241" s="18">
        <v>108.2</v>
      </c>
      <c r="H241" s="19">
        <v>-10.85</v>
      </c>
      <c r="I241" s="19">
        <v>0</v>
      </c>
      <c r="J241" s="17">
        <v>1.04008919270779</v>
      </c>
      <c r="M241" s="3">
        <f t="shared" si="20"/>
        <v>-115.94634022961796</v>
      </c>
      <c r="N241" s="3">
        <f t="shared" si="21"/>
        <v>108.64768324983056</v>
      </c>
      <c r="O241" s="3">
        <f t="shared" si="22"/>
        <v>2.4463402296179595</v>
      </c>
      <c r="P241" s="3">
        <f t="shared" si="23"/>
        <v>-0.4476832498305612</v>
      </c>
    </row>
    <row r="242" spans="2:16" ht="12">
      <c r="B242" s="16">
        <v>37252</v>
      </c>
      <c r="C242" s="17">
        <v>17.84</v>
      </c>
      <c r="D242" s="18">
        <v>229.8</v>
      </c>
      <c r="E242" s="1">
        <v>61.8</v>
      </c>
      <c r="F242" s="18">
        <v>-112.6</v>
      </c>
      <c r="G242" s="18">
        <v>107.5</v>
      </c>
      <c r="H242" s="19">
        <v>-10.85</v>
      </c>
      <c r="I242" s="19">
        <v>0</v>
      </c>
      <c r="J242" s="17">
        <v>1.18473990885362</v>
      </c>
      <c r="M242" s="3">
        <f t="shared" si="20"/>
        <v>-115.93470047684818</v>
      </c>
      <c r="N242" s="3">
        <f t="shared" si="21"/>
        <v>108.61405622353386</v>
      </c>
      <c r="O242" s="3">
        <f t="shared" si="22"/>
        <v>3.334700476848184</v>
      </c>
      <c r="P242" s="3">
        <f t="shared" si="23"/>
        <v>-1.114056223533865</v>
      </c>
    </row>
    <row r="243" spans="2:16" ht="12">
      <c r="B243" s="16">
        <v>37253</v>
      </c>
      <c r="C243" s="17">
        <v>17.898</v>
      </c>
      <c r="D243" s="18">
        <v>230.3</v>
      </c>
      <c r="E243" s="1">
        <v>62.4</v>
      </c>
      <c r="F243" s="18">
        <v>-112.5</v>
      </c>
      <c r="G243" s="18">
        <v>109.4</v>
      </c>
      <c r="H243" s="19">
        <v>-10.85</v>
      </c>
      <c r="I243" s="19">
        <v>0</v>
      </c>
      <c r="J243" s="17">
        <v>1.33220849609321</v>
      </c>
      <c r="M243" s="3">
        <f t="shared" si="20"/>
        <v>-115.92944958704646</v>
      </c>
      <c r="N243" s="3">
        <f t="shared" si="21"/>
        <v>108.5909231671323</v>
      </c>
      <c r="O243" s="3">
        <f t="shared" si="22"/>
        <v>3.429449587046463</v>
      </c>
      <c r="P243" s="3">
        <f t="shared" si="23"/>
        <v>0.8090768328677029</v>
      </c>
    </row>
    <row r="244" spans="2:16" ht="12">
      <c r="B244" s="16">
        <v>37254</v>
      </c>
      <c r="C244" s="17">
        <v>17.972</v>
      </c>
      <c r="D244" s="18">
        <v>231.1</v>
      </c>
      <c r="E244" s="1">
        <v>63.3</v>
      </c>
      <c r="F244" s="18">
        <v>-112.5</v>
      </c>
      <c r="G244" s="18">
        <v>111</v>
      </c>
      <c r="H244" s="19">
        <v>-10.85</v>
      </c>
      <c r="I244" s="19">
        <v>0</v>
      </c>
      <c r="J244" s="17">
        <v>1.55763818359321</v>
      </c>
      <c r="M244" s="3">
        <f t="shared" si="20"/>
        <v>-115.91969755166629</v>
      </c>
      <c r="N244" s="3">
        <f t="shared" si="21"/>
        <v>108.54828233275532</v>
      </c>
      <c r="O244" s="3">
        <f t="shared" si="22"/>
        <v>3.419697551666289</v>
      </c>
      <c r="P244" s="3">
        <f t="shared" si="23"/>
        <v>2.4517176672446794</v>
      </c>
    </row>
    <row r="245" spans="2:16" ht="12">
      <c r="B245" s="16">
        <v>37255</v>
      </c>
      <c r="C245" s="17">
        <v>18.03</v>
      </c>
      <c r="D245" s="18">
        <v>231.7</v>
      </c>
      <c r="E245" s="1">
        <v>63.9</v>
      </c>
      <c r="F245" s="18">
        <v>-112.2</v>
      </c>
      <c r="G245" s="18">
        <v>111.8</v>
      </c>
      <c r="H245" s="19">
        <v>-10.85</v>
      </c>
      <c r="I245" s="19">
        <v>0</v>
      </c>
      <c r="J245" s="17">
        <v>1.69571386718696</v>
      </c>
      <c r="M245" s="3">
        <f t="shared" si="20"/>
        <v>-115.9038985690773</v>
      </c>
      <c r="N245" s="3">
        <f t="shared" si="21"/>
        <v>108.52114900664611</v>
      </c>
      <c r="O245" s="3">
        <f t="shared" si="22"/>
        <v>3.703898569077296</v>
      </c>
      <c r="P245" s="3">
        <f t="shared" si="23"/>
        <v>3.2788509933538847</v>
      </c>
    </row>
    <row r="246" spans="2:16" ht="12">
      <c r="B246" s="16">
        <v>37256</v>
      </c>
      <c r="C246" s="17">
        <v>18.088</v>
      </c>
      <c r="D246" s="18">
        <v>232.2</v>
      </c>
      <c r="E246" s="1">
        <v>64.6</v>
      </c>
      <c r="F246" s="18">
        <v>-114</v>
      </c>
      <c r="G246" s="18">
        <v>110.7</v>
      </c>
      <c r="H246" s="19">
        <v>-10.85</v>
      </c>
      <c r="I246" s="19">
        <v>0</v>
      </c>
      <c r="J246" s="17">
        <v>1.81594303385363</v>
      </c>
      <c r="M246" s="3">
        <f t="shared" si="20"/>
        <v>-115.87157029828411</v>
      </c>
      <c r="N246" s="3">
        <f t="shared" si="21"/>
        <v>108.47332662407288</v>
      </c>
      <c r="O246" s="3">
        <f t="shared" si="22"/>
        <v>1.8715702982841123</v>
      </c>
      <c r="P246" s="3">
        <f t="shared" si="23"/>
        <v>2.2266733759271204</v>
      </c>
    </row>
    <row r="247" spans="2:16" ht="12">
      <c r="B247" s="16">
        <v>37257</v>
      </c>
      <c r="C247" s="17">
        <v>18.148</v>
      </c>
      <c r="D247" s="18">
        <v>232.8</v>
      </c>
      <c r="E247" s="1">
        <v>65.2</v>
      </c>
      <c r="F247" s="18">
        <v>-111.9</v>
      </c>
      <c r="G247" s="18">
        <v>112.2</v>
      </c>
      <c r="H247" s="19">
        <v>-10.85</v>
      </c>
      <c r="I247" s="19">
        <v>0</v>
      </c>
      <c r="J247" s="17">
        <v>1.96716878255154</v>
      </c>
      <c r="M247" s="3">
        <f t="shared" si="20"/>
        <v>-115.85468782137656</v>
      </c>
      <c r="N247" s="3">
        <f t="shared" si="21"/>
        <v>108.44637355631453</v>
      </c>
      <c r="O247" s="3">
        <f t="shared" si="22"/>
        <v>3.9546878213765524</v>
      </c>
      <c r="P247" s="3">
        <f t="shared" si="23"/>
        <v>3.7536264436854765</v>
      </c>
    </row>
    <row r="248" spans="2:16" ht="12">
      <c r="B248" s="16">
        <v>37259</v>
      </c>
      <c r="C248" s="17">
        <v>18.26</v>
      </c>
      <c r="D248" s="18">
        <v>233.7</v>
      </c>
      <c r="E248" s="1">
        <v>66.4</v>
      </c>
      <c r="F248" s="18">
        <v>-115.1</v>
      </c>
      <c r="G248" s="18">
        <v>110.7</v>
      </c>
      <c r="H248" s="19">
        <v>-10.85</v>
      </c>
      <c r="I248" s="19">
        <v>0</v>
      </c>
      <c r="J248" s="17">
        <v>2.35603499348904</v>
      </c>
      <c r="M248" s="3">
        <f t="shared" si="20"/>
        <v>-115.8480065200567</v>
      </c>
      <c r="N248" s="3">
        <f t="shared" si="21"/>
        <v>108.39562048393475</v>
      </c>
      <c r="O248" s="3">
        <f t="shared" si="22"/>
        <v>0.7480065200567054</v>
      </c>
      <c r="P248" s="3">
        <f t="shared" si="23"/>
        <v>2.3043795160652536</v>
      </c>
    </row>
    <row r="249" spans="2:16" ht="12">
      <c r="B249" s="16">
        <v>37260</v>
      </c>
      <c r="C249" s="17">
        <v>18.29</v>
      </c>
      <c r="D249" s="18">
        <v>233.9</v>
      </c>
      <c r="E249" s="1">
        <v>66.8</v>
      </c>
      <c r="F249" s="18">
        <v>-115</v>
      </c>
      <c r="G249" s="18">
        <v>110.2</v>
      </c>
      <c r="H249" s="19">
        <v>-10.85</v>
      </c>
      <c r="I249" s="19">
        <v>0</v>
      </c>
      <c r="J249" s="17">
        <v>2.40018164062446</v>
      </c>
      <c r="M249" s="3">
        <f t="shared" si="20"/>
        <v>-115.8158951981625</v>
      </c>
      <c r="N249" s="3">
        <f t="shared" si="21"/>
        <v>108.35778915172986</v>
      </c>
      <c r="O249" s="3">
        <f t="shared" si="22"/>
        <v>0.8158951981624938</v>
      </c>
      <c r="P249" s="3">
        <f t="shared" si="23"/>
        <v>1.8422108482701418</v>
      </c>
    </row>
    <row r="250" spans="2:16" ht="12">
      <c r="B250" s="16"/>
      <c r="C250" s="17"/>
      <c r="D250" s="18"/>
      <c r="F250" s="18"/>
      <c r="G250" s="18"/>
      <c r="H250" s="19"/>
      <c r="I250" s="19"/>
      <c r="J250" s="17"/>
      <c r="M250" s="3"/>
      <c r="N250" s="3"/>
      <c r="O250" s="3"/>
      <c r="P250" s="3"/>
    </row>
    <row r="251" spans="2:16" ht="12">
      <c r="B251" s="16"/>
      <c r="C251" s="17"/>
      <c r="D251" s="18"/>
      <c r="F251" s="18"/>
      <c r="G251" s="18"/>
      <c r="H251" s="19"/>
      <c r="I251" s="19"/>
      <c r="J251" s="17"/>
      <c r="M251" s="3"/>
      <c r="N251" s="3"/>
      <c r="O251" s="3"/>
      <c r="P251" s="3"/>
    </row>
    <row r="252" spans="2:16" ht="12">
      <c r="B252" s="16"/>
      <c r="C252" s="17"/>
      <c r="D252" s="18"/>
      <c r="F252" s="18"/>
      <c r="G252" s="18"/>
      <c r="H252" s="19"/>
      <c r="I252" s="19"/>
      <c r="J252" s="17"/>
      <c r="M252" s="3"/>
      <c r="N252" s="3"/>
      <c r="O252" s="3"/>
      <c r="P252" s="3"/>
    </row>
    <row r="253" spans="2:16" ht="12">
      <c r="B253" s="16"/>
      <c r="C253" s="17"/>
      <c r="D253" s="18"/>
      <c r="F253" s="18"/>
      <c r="G253" s="18"/>
      <c r="H253" s="19"/>
      <c r="I253" s="19"/>
      <c r="J253" s="17"/>
      <c r="M253" s="3"/>
      <c r="N253" s="3"/>
      <c r="O253" s="3"/>
      <c r="P253" s="3"/>
    </row>
    <row r="254" spans="2:16" ht="12">
      <c r="B254" s="16"/>
      <c r="C254" s="17"/>
      <c r="D254" s="18"/>
      <c r="F254" s="18"/>
      <c r="G254" s="18"/>
      <c r="H254" s="19"/>
      <c r="I254" s="19"/>
      <c r="J254" s="17"/>
      <c r="M254" s="3"/>
      <c r="N254" s="3"/>
      <c r="O254" s="3"/>
      <c r="P254" s="3"/>
    </row>
    <row r="255" spans="2:16" ht="12">
      <c r="B255" s="16"/>
      <c r="C255" s="17"/>
      <c r="D255" s="18"/>
      <c r="F255" s="18"/>
      <c r="G255" s="18"/>
      <c r="H255" s="19"/>
      <c r="I255" s="19"/>
      <c r="J255" s="17"/>
      <c r="M255" s="3"/>
      <c r="N255" s="3"/>
      <c r="O255" s="3"/>
      <c r="P255" s="3"/>
    </row>
    <row r="256" spans="2:16" ht="12">
      <c r="B256" s="16"/>
      <c r="C256" s="17"/>
      <c r="D256" s="18"/>
      <c r="F256" s="18"/>
      <c r="G256" s="18"/>
      <c r="H256" s="19"/>
      <c r="I256" s="19"/>
      <c r="J256" s="17"/>
      <c r="M256" s="3"/>
      <c r="N256" s="3"/>
      <c r="O256" s="3"/>
      <c r="P256" s="3"/>
    </row>
    <row r="257" spans="2:16" ht="12">
      <c r="B257" s="16"/>
      <c r="C257" s="17"/>
      <c r="D257" s="18"/>
      <c r="F257" s="18"/>
      <c r="G257" s="18"/>
      <c r="H257" s="19"/>
      <c r="I257" s="19"/>
      <c r="J257" s="17"/>
      <c r="M257" s="3"/>
      <c r="N257" s="3"/>
      <c r="O257" s="3"/>
      <c r="P257" s="3"/>
    </row>
    <row r="258" spans="2:16" ht="12">
      <c r="B258" s="16"/>
      <c r="C258" s="17"/>
      <c r="D258" s="18"/>
      <c r="F258" s="18"/>
      <c r="G258" s="18"/>
      <c r="H258" s="19"/>
      <c r="I258" s="19"/>
      <c r="J258" s="17"/>
      <c r="M258" s="3"/>
      <c r="N258" s="3"/>
      <c r="O258" s="3"/>
      <c r="P258" s="3"/>
    </row>
    <row r="259" spans="2:16" ht="12">
      <c r="B259" s="16"/>
      <c r="C259" s="17"/>
      <c r="D259" s="18"/>
      <c r="F259" s="18"/>
      <c r="G259" s="18"/>
      <c r="H259" s="19"/>
      <c r="I259" s="19"/>
      <c r="J259" s="17"/>
      <c r="M259" s="3"/>
      <c r="N259" s="3"/>
      <c r="O259" s="3"/>
      <c r="P259" s="3"/>
    </row>
    <row r="260" spans="2:16" ht="12">
      <c r="B260" s="16"/>
      <c r="C260" s="17"/>
      <c r="D260" s="18"/>
      <c r="F260" s="18"/>
      <c r="G260" s="18"/>
      <c r="H260" s="19"/>
      <c r="I260" s="19"/>
      <c r="J260" s="17"/>
      <c r="M260" s="3"/>
      <c r="N260" s="3"/>
      <c r="O260" s="3"/>
      <c r="P260" s="3"/>
    </row>
    <row r="261" spans="2:16" ht="12">
      <c r="B261" s="16"/>
      <c r="C261" s="17"/>
      <c r="D261" s="18"/>
      <c r="F261" s="18"/>
      <c r="G261" s="18"/>
      <c r="H261" s="19"/>
      <c r="I261" s="19"/>
      <c r="J261" s="17"/>
      <c r="M261" s="3"/>
      <c r="N261" s="3"/>
      <c r="O261" s="3"/>
      <c r="P261" s="3"/>
    </row>
    <row r="262" spans="2:17" ht="12">
      <c r="B262" s="16"/>
      <c r="C262" s="17"/>
      <c r="D262" s="18"/>
      <c r="F262" s="18"/>
      <c r="G262" s="18"/>
      <c r="H262" s="19"/>
      <c r="I262" s="19"/>
      <c r="J262" s="17"/>
      <c r="M262" s="3"/>
      <c r="N262" s="3"/>
      <c r="O262" s="3"/>
      <c r="P262" s="3"/>
      <c r="Q262"/>
    </row>
    <row r="263" spans="2:17" ht="12">
      <c r="B263" s="16"/>
      <c r="C263" s="17"/>
      <c r="D263" s="18"/>
      <c r="F263" s="18"/>
      <c r="G263" s="18"/>
      <c r="H263" s="19"/>
      <c r="I263" s="19"/>
      <c r="J263" s="17"/>
      <c r="M263" s="3"/>
      <c r="N263" s="3"/>
      <c r="O263" s="3"/>
      <c r="P263" s="3"/>
      <c r="Q263"/>
    </row>
    <row r="264" spans="2:17" ht="12">
      <c r="B264" s="16"/>
      <c r="C264" s="17"/>
      <c r="D264" s="18"/>
      <c r="F264" s="18"/>
      <c r="G264" s="18"/>
      <c r="H264" s="19"/>
      <c r="I264" s="19"/>
      <c r="J264" s="17"/>
      <c r="M264" s="3"/>
      <c r="N264" s="3"/>
      <c r="O264" s="3"/>
      <c r="P264" s="3"/>
      <c r="Q264"/>
    </row>
    <row r="265" spans="2:17" ht="12">
      <c r="B265" s="16"/>
      <c r="C265" s="17"/>
      <c r="D265" s="18"/>
      <c r="F265" s="18"/>
      <c r="G265" s="18"/>
      <c r="H265" s="19"/>
      <c r="I265" s="19"/>
      <c r="J265" s="17"/>
      <c r="M265" s="3"/>
      <c r="N265" s="3"/>
      <c r="O265" s="3"/>
      <c r="P265" s="3"/>
      <c r="Q265"/>
    </row>
    <row r="266" spans="2:16" ht="12">
      <c r="B266" s="16"/>
      <c r="C266" s="17"/>
      <c r="D266" s="18"/>
      <c r="F266" s="18"/>
      <c r="G266" s="18"/>
      <c r="H266" s="19"/>
      <c r="I266" s="19"/>
      <c r="J266" s="17"/>
      <c r="M266" s="3"/>
      <c r="N266" s="3"/>
      <c r="O266" s="3"/>
      <c r="P266" s="3"/>
    </row>
    <row r="267" spans="2:16" ht="12">
      <c r="B267" s="16"/>
      <c r="C267" s="17"/>
      <c r="D267" s="18"/>
      <c r="F267" s="18"/>
      <c r="G267" s="18"/>
      <c r="H267" s="19"/>
      <c r="I267" s="19"/>
      <c r="J267" s="17"/>
      <c r="M267" s="3"/>
      <c r="N267" s="3"/>
      <c r="O267" s="3"/>
      <c r="P267" s="3"/>
    </row>
    <row r="268" spans="2:16" ht="12">
      <c r="B268" s="16"/>
      <c r="C268" s="17"/>
      <c r="D268" s="18"/>
      <c r="F268" s="18"/>
      <c r="G268" s="18"/>
      <c r="H268" s="19"/>
      <c r="I268" s="19"/>
      <c r="J268" s="17"/>
      <c r="M268" s="3"/>
      <c r="N268" s="3"/>
      <c r="O268" s="3"/>
      <c r="P268" s="3"/>
    </row>
    <row r="269" spans="2:16" ht="12">
      <c r="B269" s="16"/>
      <c r="C269" s="17"/>
      <c r="D269" s="18"/>
      <c r="F269" s="18"/>
      <c r="G269" s="18"/>
      <c r="H269" s="19"/>
      <c r="I269" s="19"/>
      <c r="J269" s="17"/>
      <c r="M269" s="3"/>
      <c r="N269" s="3"/>
      <c r="O269" s="3"/>
      <c r="P269" s="3"/>
    </row>
    <row r="270" spans="2:16" ht="12">
      <c r="B270" s="16"/>
      <c r="C270" s="17"/>
      <c r="D270" s="18"/>
      <c r="F270" s="18"/>
      <c r="G270" s="18"/>
      <c r="H270" s="19"/>
      <c r="I270" s="19"/>
      <c r="J270" s="17"/>
      <c r="M270" s="3"/>
      <c r="N270" s="3"/>
      <c r="O270" s="3"/>
      <c r="P270" s="3"/>
    </row>
    <row r="271" spans="2:16" ht="12">
      <c r="B271" s="16"/>
      <c r="C271" s="17"/>
      <c r="D271" s="18"/>
      <c r="F271" s="18"/>
      <c r="G271" s="18"/>
      <c r="H271" s="19"/>
      <c r="I271" s="19"/>
      <c r="J271" s="17"/>
      <c r="M271" s="3"/>
      <c r="N271" s="3"/>
      <c r="O271" s="3"/>
      <c r="P271" s="3"/>
    </row>
    <row r="272" spans="2:16" ht="12">
      <c r="B272" s="16"/>
      <c r="C272" s="17"/>
      <c r="D272" s="18"/>
      <c r="F272" s="18"/>
      <c r="G272" s="18"/>
      <c r="H272" s="19"/>
      <c r="I272" s="19"/>
      <c r="J272" s="17"/>
      <c r="M272" s="3"/>
      <c r="N272" s="3"/>
      <c r="O272" s="3"/>
      <c r="P272" s="3"/>
    </row>
    <row r="273" spans="2:16" ht="12">
      <c r="B273" s="16"/>
      <c r="C273" s="17"/>
      <c r="D273" s="18"/>
      <c r="F273" s="18"/>
      <c r="G273" s="18"/>
      <c r="H273" s="19"/>
      <c r="I273" s="19"/>
      <c r="J273" s="17"/>
      <c r="M273" s="3"/>
      <c r="N273" s="3"/>
      <c r="O273" s="3"/>
      <c r="P273" s="3"/>
    </row>
    <row r="274" spans="2:16" ht="12">
      <c r="B274" s="16"/>
      <c r="C274" s="17"/>
      <c r="D274" s="18"/>
      <c r="F274" s="18"/>
      <c r="G274" s="18"/>
      <c r="H274" s="19"/>
      <c r="I274" s="19"/>
      <c r="J274" s="17"/>
      <c r="M274" s="3"/>
      <c r="N274" s="3"/>
      <c r="O274" s="3"/>
      <c r="P274" s="3"/>
    </row>
    <row r="275" spans="2:16" ht="12">
      <c r="B275" s="16"/>
      <c r="C275" s="17"/>
      <c r="D275" s="18"/>
      <c r="F275" s="18"/>
      <c r="G275" s="18"/>
      <c r="H275" s="19"/>
      <c r="I275" s="19"/>
      <c r="J275" s="17"/>
      <c r="M275" s="3"/>
      <c r="N275" s="3"/>
      <c r="O275" s="3"/>
      <c r="P275" s="3"/>
    </row>
    <row r="276" spans="2:16" ht="12">
      <c r="B276" s="16"/>
      <c r="C276" s="17"/>
      <c r="D276" s="18"/>
      <c r="F276" s="18"/>
      <c r="G276" s="18"/>
      <c r="H276" s="19"/>
      <c r="I276" s="19"/>
      <c r="J276" s="17"/>
      <c r="M276" s="3"/>
      <c r="N276" s="3"/>
      <c r="O276" s="3"/>
      <c r="P276" s="3"/>
    </row>
    <row r="277" spans="2:16" ht="12">
      <c r="B277" s="16"/>
      <c r="C277" s="17"/>
      <c r="D277" s="18"/>
      <c r="F277" s="18"/>
      <c r="G277" s="18"/>
      <c r="H277" s="19"/>
      <c r="I277" s="19"/>
      <c r="J277" s="17"/>
      <c r="M277" s="3"/>
      <c r="N277" s="3"/>
      <c r="O277" s="3"/>
      <c r="P277" s="3"/>
    </row>
    <row r="278" spans="2:16" ht="12">
      <c r="B278" s="16"/>
      <c r="C278" s="17"/>
      <c r="D278" s="18"/>
      <c r="F278" s="18"/>
      <c r="G278" s="18"/>
      <c r="H278" s="19"/>
      <c r="I278" s="19"/>
      <c r="J278" s="17"/>
      <c r="M278" s="3"/>
      <c r="N278" s="3"/>
      <c r="O278" s="3"/>
      <c r="P278" s="3"/>
    </row>
    <row r="279" spans="2:16" ht="12">
      <c r="B279" s="16"/>
      <c r="C279" s="17"/>
      <c r="D279" s="18"/>
      <c r="F279" s="18"/>
      <c r="G279" s="18"/>
      <c r="H279" s="19"/>
      <c r="I279" s="19"/>
      <c r="J279" s="17"/>
      <c r="M279" s="3"/>
      <c r="N279" s="3"/>
      <c r="O279" s="3"/>
      <c r="P279" s="3"/>
    </row>
    <row r="280" spans="2:16" ht="12">
      <c r="B280" s="16"/>
      <c r="C280" s="17"/>
      <c r="D280" s="18"/>
      <c r="F280" s="18"/>
      <c r="G280" s="18"/>
      <c r="H280" s="19"/>
      <c r="I280" s="19"/>
      <c r="J280" s="17"/>
      <c r="M280" s="3"/>
      <c r="N280" s="3"/>
      <c r="O280" s="3"/>
      <c r="P280" s="3"/>
    </row>
    <row r="281" spans="2:16" ht="12">
      <c r="B281" s="16"/>
      <c r="C281" s="17"/>
      <c r="D281" s="18"/>
      <c r="F281" s="18"/>
      <c r="G281" s="18"/>
      <c r="H281" s="19"/>
      <c r="I281" s="19"/>
      <c r="J281" s="17"/>
      <c r="M281" s="3"/>
      <c r="N281" s="3"/>
      <c r="O281" s="3"/>
      <c r="P281" s="3"/>
    </row>
    <row r="282" spans="2:16" ht="12">
      <c r="B282" s="16"/>
      <c r="C282" s="17"/>
      <c r="D282" s="18"/>
      <c r="F282" s="18"/>
      <c r="G282" s="18"/>
      <c r="H282" s="19"/>
      <c r="I282" s="19"/>
      <c r="J282" s="17"/>
      <c r="M282" s="3"/>
      <c r="N282" s="3"/>
      <c r="O282" s="3"/>
      <c r="P282" s="3"/>
    </row>
    <row r="283" spans="2:16" ht="12">
      <c r="B283" s="16"/>
      <c r="C283" s="17"/>
      <c r="D283" s="18"/>
      <c r="F283" s="18"/>
      <c r="G283" s="18"/>
      <c r="H283" s="19"/>
      <c r="I283" s="19"/>
      <c r="J283" s="17"/>
      <c r="M283" s="3"/>
      <c r="N283" s="3"/>
      <c r="O283" s="3"/>
      <c r="P283" s="3"/>
    </row>
    <row r="284" spans="2:16" ht="12">
      <c r="B284" s="16"/>
      <c r="C284" s="17"/>
      <c r="D284" s="18"/>
      <c r="F284" s="18"/>
      <c r="G284" s="18"/>
      <c r="H284" s="19"/>
      <c r="I284" s="19"/>
      <c r="J284" s="17"/>
      <c r="M284" s="3"/>
      <c r="N284" s="3"/>
      <c r="O284" s="3"/>
      <c r="P284" s="3"/>
    </row>
    <row r="285" spans="2:16" ht="12">
      <c r="B285" s="16"/>
      <c r="C285" s="17"/>
      <c r="D285" s="18"/>
      <c r="F285" s="18"/>
      <c r="G285" s="18"/>
      <c r="H285" s="19"/>
      <c r="I285" s="19"/>
      <c r="J285" s="17"/>
      <c r="M285" s="3"/>
      <c r="N285" s="3"/>
      <c r="O285" s="3"/>
      <c r="P285" s="3"/>
    </row>
    <row r="286" spans="2:16" ht="12">
      <c r="B286" s="16"/>
      <c r="C286" s="17"/>
      <c r="D286" s="18"/>
      <c r="F286" s="18"/>
      <c r="G286" s="18"/>
      <c r="H286" s="19"/>
      <c r="I286" s="19"/>
      <c r="J286" s="17"/>
      <c r="M286" s="3"/>
      <c r="N286" s="3"/>
      <c r="O286" s="3"/>
      <c r="P286" s="3"/>
    </row>
    <row r="287" spans="2:16" ht="12">
      <c r="B287" s="16"/>
      <c r="C287" s="17"/>
      <c r="D287" s="18"/>
      <c r="F287" s="18"/>
      <c r="G287" s="18"/>
      <c r="H287" s="19"/>
      <c r="I287" s="19"/>
      <c r="J287" s="17"/>
      <c r="M287" s="3"/>
      <c r="N287" s="3"/>
      <c r="O287" s="3"/>
      <c r="P287" s="3"/>
    </row>
    <row r="288" spans="2:16" ht="12">
      <c r="B288" s="16"/>
      <c r="C288" s="17"/>
      <c r="D288" s="18"/>
      <c r="F288" s="18"/>
      <c r="G288" s="18"/>
      <c r="H288" s="19"/>
      <c r="I288" s="19"/>
      <c r="J288" s="17"/>
      <c r="M288" s="3"/>
      <c r="N288" s="3"/>
      <c r="O288" s="3"/>
      <c r="P288" s="3"/>
    </row>
    <row r="289" spans="2:16" ht="12">
      <c r="B289" s="16"/>
      <c r="C289" s="17"/>
      <c r="D289" s="18"/>
      <c r="F289" s="18"/>
      <c r="G289" s="18"/>
      <c r="H289" s="19"/>
      <c r="I289" s="19"/>
      <c r="J289" s="17"/>
      <c r="M289" s="3"/>
      <c r="N289" s="3"/>
      <c r="O289" s="3"/>
      <c r="P289" s="3"/>
    </row>
    <row r="290" spans="2:16" ht="12">
      <c r="B290" s="16"/>
      <c r="C290" s="17"/>
      <c r="D290" s="18"/>
      <c r="F290" s="18"/>
      <c r="G290" s="18"/>
      <c r="H290" s="19"/>
      <c r="I290" s="19"/>
      <c r="J290" s="17"/>
      <c r="M290" s="3"/>
      <c r="N290" s="3"/>
      <c r="O290" s="3"/>
      <c r="P290" s="3"/>
    </row>
    <row r="291" spans="2:16" ht="12">
      <c r="B291" s="16"/>
      <c r="C291" s="17"/>
      <c r="D291" s="18"/>
      <c r="F291" s="18"/>
      <c r="G291" s="18"/>
      <c r="H291" s="19"/>
      <c r="I291" s="19"/>
      <c r="J291" s="17"/>
      <c r="M291" s="3"/>
      <c r="N291" s="3"/>
      <c r="O291" s="3"/>
      <c r="P291" s="3"/>
    </row>
    <row r="292" spans="2:16" ht="12">
      <c r="B292" s="16"/>
      <c r="C292" s="17"/>
      <c r="D292" s="18"/>
      <c r="F292" s="18"/>
      <c r="G292" s="18"/>
      <c r="H292" s="19"/>
      <c r="I292" s="19"/>
      <c r="J292" s="17"/>
      <c r="M292" s="3"/>
      <c r="N292" s="3"/>
      <c r="O292" s="3"/>
      <c r="P292" s="3"/>
    </row>
    <row r="293" spans="2:16" ht="12">
      <c r="B293" s="16"/>
      <c r="C293" s="17"/>
      <c r="D293" s="18"/>
      <c r="F293" s="18"/>
      <c r="G293" s="18"/>
      <c r="H293" s="19"/>
      <c r="I293" s="19"/>
      <c r="J293" s="17"/>
      <c r="M293" s="3"/>
      <c r="N293" s="3"/>
      <c r="O293" s="3"/>
      <c r="P293" s="3"/>
    </row>
    <row r="294" spans="2:17" ht="12">
      <c r="B294" s="16"/>
      <c r="C294" s="17"/>
      <c r="D294" s="18"/>
      <c r="F294" s="18"/>
      <c r="G294" s="18"/>
      <c r="H294" s="19"/>
      <c r="I294" s="19"/>
      <c r="J294" s="17"/>
      <c r="M294" s="3"/>
      <c r="N294" s="3"/>
      <c r="O294" s="3"/>
      <c r="P294" s="3"/>
      <c r="Q294"/>
    </row>
    <row r="295" spans="2:17" ht="12">
      <c r="B295" s="16"/>
      <c r="C295" s="17"/>
      <c r="D295" s="18"/>
      <c r="F295" s="18"/>
      <c r="G295" s="18"/>
      <c r="H295" s="19"/>
      <c r="I295" s="19"/>
      <c r="J295" s="17"/>
      <c r="M295" s="3"/>
      <c r="N295" s="3"/>
      <c r="O295" s="3"/>
      <c r="P295" s="3"/>
      <c r="Q295"/>
    </row>
    <row r="296" spans="2:17" ht="12">
      <c r="B296" s="16"/>
      <c r="C296" s="17"/>
      <c r="D296" s="18"/>
      <c r="F296" s="18"/>
      <c r="G296" s="18"/>
      <c r="H296" s="19"/>
      <c r="I296" s="19"/>
      <c r="J296" s="17"/>
      <c r="M296" s="3"/>
      <c r="N296" s="3"/>
      <c r="O296" s="3"/>
      <c r="P296" s="3"/>
      <c r="Q296"/>
    </row>
    <row r="297" spans="2:17" ht="12">
      <c r="B297" s="16"/>
      <c r="C297" s="17"/>
      <c r="D297" s="18"/>
      <c r="F297" s="18"/>
      <c r="G297" s="18"/>
      <c r="H297" s="19"/>
      <c r="I297" s="19"/>
      <c r="J297" s="17"/>
      <c r="M297" s="3"/>
      <c r="N297" s="3"/>
      <c r="O297" s="3"/>
      <c r="P297" s="3"/>
      <c r="Q297"/>
    </row>
    <row r="298" spans="2:16" ht="12">
      <c r="B298" s="16"/>
      <c r="C298" s="17"/>
      <c r="D298" s="18"/>
      <c r="F298" s="18"/>
      <c r="G298" s="18"/>
      <c r="H298" s="19"/>
      <c r="I298" s="19"/>
      <c r="J298" s="17"/>
      <c r="M298" s="3"/>
      <c r="N298" s="3"/>
      <c r="O298" s="3"/>
      <c r="P298" s="3"/>
    </row>
    <row r="299" spans="2:16" ht="12">
      <c r="B299" s="16"/>
      <c r="C299" s="17"/>
      <c r="D299" s="18"/>
      <c r="F299" s="18"/>
      <c r="G299" s="18"/>
      <c r="H299" s="19"/>
      <c r="I299" s="19"/>
      <c r="J299" s="17"/>
      <c r="M299" s="3"/>
      <c r="N299" s="3"/>
      <c r="O299" s="3"/>
      <c r="P299" s="3"/>
    </row>
    <row r="300" spans="2:16" ht="12">
      <c r="B300" s="16"/>
      <c r="C300" s="17"/>
      <c r="D300" s="18"/>
      <c r="F300" s="18"/>
      <c r="G300" s="18"/>
      <c r="H300" s="19"/>
      <c r="I300" s="19"/>
      <c r="J300" s="17"/>
      <c r="M300" s="3"/>
      <c r="N300" s="3"/>
      <c r="O300" s="3"/>
      <c r="P300" s="3"/>
    </row>
    <row r="301" spans="2:16" ht="12">
      <c r="B301" s="16"/>
      <c r="C301" s="17"/>
      <c r="D301" s="18"/>
      <c r="F301" s="18"/>
      <c r="G301" s="18"/>
      <c r="H301" s="19"/>
      <c r="I301" s="19"/>
      <c r="J301" s="17"/>
      <c r="M301" s="3"/>
      <c r="N301" s="3"/>
      <c r="O301" s="3"/>
      <c r="P301" s="3"/>
    </row>
    <row r="302" spans="2:16" ht="12">
      <c r="B302" s="16"/>
      <c r="C302" s="17"/>
      <c r="D302" s="18"/>
      <c r="F302" s="18"/>
      <c r="G302" s="18"/>
      <c r="H302" s="19"/>
      <c r="I302" s="19"/>
      <c r="J302" s="17"/>
      <c r="M302" s="3"/>
      <c r="N302" s="3"/>
      <c r="O302" s="3"/>
      <c r="P302" s="3"/>
    </row>
    <row r="303" spans="2:16" ht="12">
      <c r="B303" s="16"/>
      <c r="C303" s="17"/>
      <c r="D303" s="18"/>
      <c r="F303" s="18"/>
      <c r="G303" s="18"/>
      <c r="H303" s="19"/>
      <c r="I303" s="19"/>
      <c r="J303" s="17"/>
      <c r="M303" s="3"/>
      <c r="N303" s="3"/>
      <c r="O303" s="3"/>
      <c r="P303" s="3"/>
    </row>
    <row r="304" spans="2:16" ht="12">
      <c r="B304" s="16"/>
      <c r="C304" s="17"/>
      <c r="D304" s="18"/>
      <c r="F304" s="18"/>
      <c r="G304" s="18"/>
      <c r="H304" s="19"/>
      <c r="I304" s="19"/>
      <c r="J304" s="17"/>
      <c r="M304" s="3"/>
      <c r="N304" s="3"/>
      <c r="O304" s="3"/>
      <c r="P304" s="3"/>
    </row>
    <row r="305" spans="2:16" ht="12">
      <c r="B305" s="16"/>
      <c r="C305" s="17"/>
      <c r="D305" s="18"/>
      <c r="F305" s="18"/>
      <c r="G305" s="18"/>
      <c r="H305" s="19"/>
      <c r="I305" s="19"/>
      <c r="J305" s="17"/>
      <c r="M305" s="3"/>
      <c r="N305" s="3"/>
      <c r="O305" s="3"/>
      <c r="P305" s="3"/>
    </row>
    <row r="306" spans="2:16" ht="12">
      <c r="B306" s="16"/>
      <c r="C306" s="17"/>
      <c r="D306" s="18"/>
      <c r="F306" s="18"/>
      <c r="G306" s="18"/>
      <c r="H306" s="19"/>
      <c r="I306" s="19"/>
      <c r="J306" s="17"/>
      <c r="M306" s="3"/>
      <c r="N306" s="3"/>
      <c r="O306" s="3"/>
      <c r="P306" s="3"/>
    </row>
    <row r="307" spans="2:16" ht="12">
      <c r="B307" s="16"/>
      <c r="C307" s="17"/>
      <c r="D307" s="18"/>
      <c r="F307" s="18"/>
      <c r="G307" s="18"/>
      <c r="H307" s="19"/>
      <c r="I307" s="19"/>
      <c r="J307" s="17"/>
      <c r="M307" s="3"/>
      <c r="N307" s="3"/>
      <c r="O307" s="3"/>
      <c r="P307" s="3"/>
    </row>
    <row r="308" spans="2:16" ht="12">
      <c r="B308" s="16"/>
      <c r="C308" s="17"/>
      <c r="D308" s="18"/>
      <c r="F308" s="18"/>
      <c r="G308" s="18"/>
      <c r="H308" s="19"/>
      <c r="I308" s="19"/>
      <c r="J308" s="17"/>
      <c r="M308" s="3"/>
      <c r="N308" s="3"/>
      <c r="O308" s="3"/>
      <c r="P308" s="3"/>
    </row>
    <row r="309" spans="2:16" ht="12">
      <c r="B309" s="16"/>
      <c r="C309" s="17"/>
      <c r="D309" s="18"/>
      <c r="F309" s="18"/>
      <c r="G309" s="18"/>
      <c r="H309" s="19"/>
      <c r="I309" s="19"/>
      <c r="J309" s="17"/>
      <c r="M309" s="3"/>
      <c r="N309" s="3"/>
      <c r="O309" s="3"/>
      <c r="P309" s="3"/>
    </row>
    <row r="310" spans="2:16" ht="12">
      <c r="B310" s="16"/>
      <c r="C310" s="17"/>
      <c r="D310" s="18"/>
      <c r="F310" s="18"/>
      <c r="G310" s="18"/>
      <c r="H310" s="19"/>
      <c r="I310" s="19"/>
      <c r="J310" s="17"/>
      <c r="M310" s="3"/>
      <c r="N310" s="3"/>
      <c r="O310" s="3"/>
      <c r="P310" s="3"/>
    </row>
    <row r="311" spans="2:16" ht="12">
      <c r="B311" s="16"/>
      <c r="C311" s="17"/>
      <c r="D311" s="18"/>
      <c r="F311" s="18"/>
      <c r="G311" s="18"/>
      <c r="H311" s="19"/>
      <c r="I311" s="19"/>
      <c r="J311" s="17"/>
      <c r="M311" s="3"/>
      <c r="N311" s="3"/>
      <c r="O311" s="3"/>
      <c r="P311" s="3"/>
    </row>
    <row r="312" spans="2:16" ht="12">
      <c r="B312" s="16"/>
      <c r="C312" s="17"/>
      <c r="D312" s="18"/>
      <c r="F312" s="18"/>
      <c r="G312" s="18"/>
      <c r="H312" s="19"/>
      <c r="I312" s="19"/>
      <c r="J312" s="17"/>
      <c r="M312" s="3"/>
      <c r="N312" s="3"/>
      <c r="O312" s="3"/>
      <c r="P312" s="3"/>
    </row>
    <row r="313" spans="2:16" ht="12">
      <c r="B313" s="16"/>
      <c r="C313" s="17"/>
      <c r="D313" s="18"/>
      <c r="F313" s="18"/>
      <c r="G313" s="18"/>
      <c r="H313" s="19"/>
      <c r="I313" s="19"/>
      <c r="J313" s="17"/>
      <c r="M313" s="3"/>
      <c r="N313" s="3"/>
      <c r="O313" s="3"/>
      <c r="P313" s="3"/>
    </row>
    <row r="314" spans="2:17" ht="12">
      <c r="B314" s="16"/>
      <c r="C314" s="17"/>
      <c r="D314" s="18"/>
      <c r="F314" s="18"/>
      <c r="G314" s="18"/>
      <c r="H314" s="19"/>
      <c r="I314" s="19"/>
      <c r="J314" s="17"/>
      <c r="M314" s="3"/>
      <c r="N314" s="3"/>
      <c r="O314" s="3"/>
      <c r="P314" s="3"/>
      <c r="Q314"/>
    </row>
    <row r="315" spans="2:17" ht="12">
      <c r="B315" s="16"/>
      <c r="C315" s="17"/>
      <c r="D315" s="18"/>
      <c r="F315" s="18"/>
      <c r="G315" s="18"/>
      <c r="H315" s="19"/>
      <c r="I315" s="19"/>
      <c r="J315" s="17"/>
      <c r="M315" s="3"/>
      <c r="N315" s="3"/>
      <c r="O315" s="3"/>
      <c r="P315" s="3"/>
      <c r="Q315"/>
    </row>
    <row r="316" spans="2:17" ht="12">
      <c r="B316" s="16"/>
      <c r="C316" s="17"/>
      <c r="D316" s="18"/>
      <c r="F316" s="18"/>
      <c r="G316" s="18"/>
      <c r="H316" s="19"/>
      <c r="I316" s="19"/>
      <c r="J316" s="17"/>
      <c r="M316" s="3"/>
      <c r="N316" s="3"/>
      <c r="O316" s="3"/>
      <c r="P316" s="3"/>
      <c r="Q316"/>
    </row>
    <row r="317" spans="2:16" ht="12">
      <c r="B317" s="16"/>
      <c r="C317" s="17"/>
      <c r="D317" s="18"/>
      <c r="F317" s="18"/>
      <c r="G317" s="18"/>
      <c r="H317" s="19"/>
      <c r="I317" s="19"/>
      <c r="J317" s="17"/>
      <c r="M317" s="3"/>
      <c r="N317" s="3"/>
      <c r="O317" s="3"/>
      <c r="P317" s="3"/>
    </row>
    <row r="318" spans="2:16" ht="12">
      <c r="B318" s="16"/>
      <c r="C318" s="17"/>
      <c r="D318" s="18"/>
      <c r="F318" s="18"/>
      <c r="G318" s="18"/>
      <c r="H318" s="19"/>
      <c r="I318" s="19"/>
      <c r="J318" s="17"/>
      <c r="M318" s="3"/>
      <c r="N318" s="3"/>
      <c r="O318" s="3"/>
      <c r="P318" s="3"/>
    </row>
    <row r="319" spans="2:16" ht="12">
      <c r="B319" s="16"/>
      <c r="C319" s="17"/>
      <c r="D319" s="18"/>
      <c r="F319" s="18"/>
      <c r="G319" s="18"/>
      <c r="H319" s="19"/>
      <c r="I319" s="19"/>
      <c r="J319" s="17"/>
      <c r="M319" s="3"/>
      <c r="N319" s="3"/>
      <c r="O319" s="3"/>
      <c r="P319" s="3"/>
    </row>
    <row r="320" spans="2:16" ht="12">
      <c r="B320" s="16"/>
      <c r="C320" s="17"/>
      <c r="D320" s="18"/>
      <c r="F320" s="18"/>
      <c r="G320" s="18"/>
      <c r="H320" s="19"/>
      <c r="I320" s="19"/>
      <c r="J320" s="17"/>
      <c r="M320" s="3"/>
      <c r="N320" s="3"/>
      <c r="O320" s="3"/>
      <c r="P320" s="3"/>
    </row>
    <row r="321" spans="2:16" ht="12">
      <c r="B321" s="16"/>
      <c r="C321" s="17"/>
      <c r="D321" s="18"/>
      <c r="F321" s="18"/>
      <c r="G321" s="18"/>
      <c r="H321" s="19"/>
      <c r="I321" s="19"/>
      <c r="J321" s="17"/>
      <c r="M321" s="3"/>
      <c r="N321" s="3"/>
      <c r="O321" s="3"/>
      <c r="P321" s="3"/>
    </row>
    <row r="322" spans="2:16" ht="12">
      <c r="B322" s="16"/>
      <c r="C322" s="17"/>
      <c r="D322" s="18"/>
      <c r="F322" s="18"/>
      <c r="G322" s="18"/>
      <c r="H322" s="19"/>
      <c r="I322" s="19"/>
      <c r="J322" s="17"/>
      <c r="M322" s="3"/>
      <c r="N322" s="3"/>
      <c r="O322" s="3"/>
      <c r="P322" s="3"/>
    </row>
    <row r="323" spans="2:16" ht="12">
      <c r="B323" s="16"/>
      <c r="C323" s="17"/>
      <c r="D323" s="18"/>
      <c r="F323" s="18"/>
      <c r="G323" s="18"/>
      <c r="H323" s="19"/>
      <c r="I323" s="19"/>
      <c r="J323" s="17"/>
      <c r="M323" s="3"/>
      <c r="N323" s="3"/>
      <c r="O323" s="3"/>
      <c r="P323" s="3"/>
    </row>
    <row r="324" spans="2:16" ht="12">
      <c r="B324" s="16"/>
      <c r="C324" s="17"/>
      <c r="D324" s="18"/>
      <c r="F324" s="18"/>
      <c r="G324" s="18"/>
      <c r="H324" s="19"/>
      <c r="I324" s="19"/>
      <c r="J324" s="17"/>
      <c r="M324" s="3"/>
      <c r="N324" s="3"/>
      <c r="O324" s="3"/>
      <c r="P324" s="3"/>
    </row>
    <row r="325" spans="2:16" ht="12">
      <c r="B325" s="16"/>
      <c r="C325" s="17"/>
      <c r="D325" s="18"/>
      <c r="F325" s="18"/>
      <c r="G325" s="18"/>
      <c r="H325" s="19"/>
      <c r="I325" s="19"/>
      <c r="J325" s="17"/>
      <c r="M325" s="3"/>
      <c r="N325" s="3"/>
      <c r="O325" s="3"/>
      <c r="P325" s="3"/>
    </row>
    <row r="326" spans="2:16" ht="12">
      <c r="B326" s="16"/>
      <c r="C326" s="17"/>
      <c r="D326" s="18"/>
      <c r="F326" s="18"/>
      <c r="G326" s="18"/>
      <c r="H326" s="19"/>
      <c r="I326" s="19"/>
      <c r="J326" s="17"/>
      <c r="M326" s="3"/>
      <c r="N326" s="3"/>
      <c r="O326" s="3"/>
      <c r="P326" s="3"/>
    </row>
    <row r="327" spans="2:16" ht="12">
      <c r="B327" s="16"/>
      <c r="C327" s="17"/>
      <c r="D327" s="18"/>
      <c r="F327" s="18"/>
      <c r="G327" s="18"/>
      <c r="H327" s="19"/>
      <c r="I327" s="19"/>
      <c r="J327" s="17"/>
      <c r="M327" s="3"/>
      <c r="N327" s="3"/>
      <c r="O327" s="3"/>
      <c r="P327" s="3"/>
    </row>
    <row r="328" spans="2:16" ht="12">
      <c r="B328" s="16"/>
      <c r="C328" s="17"/>
      <c r="D328" s="18"/>
      <c r="F328" s="18"/>
      <c r="G328" s="18"/>
      <c r="H328" s="19"/>
      <c r="I328" s="19"/>
      <c r="J328" s="17"/>
      <c r="M328" s="3"/>
      <c r="N328" s="3"/>
      <c r="O328" s="3"/>
      <c r="P328" s="3"/>
    </row>
    <row r="329" spans="2:16" ht="12">
      <c r="B329" s="16"/>
      <c r="C329" s="17"/>
      <c r="D329" s="18"/>
      <c r="F329" s="18"/>
      <c r="G329" s="18"/>
      <c r="H329" s="19"/>
      <c r="I329" s="19"/>
      <c r="J329" s="17"/>
      <c r="M329" s="3"/>
      <c r="N329" s="3"/>
      <c r="O329" s="3"/>
      <c r="P329" s="3"/>
    </row>
    <row r="330" spans="2:16" ht="12">
      <c r="B330" s="16"/>
      <c r="C330" s="17"/>
      <c r="D330" s="18"/>
      <c r="F330" s="18"/>
      <c r="G330" s="18"/>
      <c r="H330" s="19"/>
      <c r="I330" s="19"/>
      <c r="J330" s="17"/>
      <c r="M330" s="3"/>
      <c r="N330" s="3"/>
      <c r="O330" s="3"/>
      <c r="P330" s="3"/>
    </row>
    <row r="331" spans="2:16" ht="12">
      <c r="B331" s="16"/>
      <c r="C331" s="17"/>
      <c r="D331" s="18"/>
      <c r="F331" s="18"/>
      <c r="G331" s="18"/>
      <c r="H331" s="19"/>
      <c r="I331" s="19"/>
      <c r="J331" s="17"/>
      <c r="M331" s="3"/>
      <c r="N331" s="3"/>
      <c r="O331" s="3"/>
      <c r="P331" s="3"/>
    </row>
    <row r="332" spans="2:16" ht="12">
      <c r="B332" s="16"/>
      <c r="C332" s="17"/>
      <c r="D332" s="18"/>
      <c r="F332" s="18"/>
      <c r="G332" s="18"/>
      <c r="H332" s="19"/>
      <c r="I332" s="19"/>
      <c r="J332" s="17"/>
      <c r="M332" s="3"/>
      <c r="N332" s="3"/>
      <c r="O332" s="3"/>
      <c r="P332" s="3"/>
    </row>
    <row r="333" spans="2:16" ht="12">
      <c r="B333" s="16"/>
      <c r="C333" s="17"/>
      <c r="D333" s="18"/>
      <c r="F333" s="18"/>
      <c r="G333" s="18"/>
      <c r="H333" s="19"/>
      <c r="I333" s="19"/>
      <c r="J333" s="17"/>
      <c r="M333" s="3"/>
      <c r="N333" s="3"/>
      <c r="O333" s="3"/>
      <c r="P333" s="3"/>
    </row>
    <row r="334" spans="2:16" ht="12">
      <c r="B334" s="16"/>
      <c r="C334" s="17"/>
      <c r="D334" s="18"/>
      <c r="F334" s="18"/>
      <c r="G334" s="18"/>
      <c r="H334" s="19"/>
      <c r="I334" s="19"/>
      <c r="J334" s="17"/>
      <c r="M334" s="3"/>
      <c r="N334" s="3"/>
      <c r="O334" s="3"/>
      <c r="P334" s="3"/>
    </row>
    <row r="335" spans="2:16" ht="12">
      <c r="B335" s="16"/>
      <c r="C335" s="17"/>
      <c r="D335" s="18"/>
      <c r="F335" s="18"/>
      <c r="G335" s="18"/>
      <c r="H335" s="19"/>
      <c r="I335" s="19"/>
      <c r="J335" s="17"/>
      <c r="M335" s="3"/>
      <c r="N335" s="3"/>
      <c r="O335" s="3"/>
      <c r="P335" s="3"/>
    </row>
    <row r="336" spans="2:16" ht="12">
      <c r="B336" s="16"/>
      <c r="C336" s="17"/>
      <c r="D336" s="18"/>
      <c r="F336" s="18"/>
      <c r="G336" s="18"/>
      <c r="H336" s="19"/>
      <c r="I336" s="19"/>
      <c r="J336" s="17"/>
      <c r="M336" s="3"/>
      <c r="N336" s="3"/>
      <c r="O336" s="3"/>
      <c r="P336" s="3"/>
    </row>
    <row r="337" spans="2:16" ht="12">
      <c r="B337" s="16"/>
      <c r="C337" s="17"/>
      <c r="D337" s="18"/>
      <c r="F337" s="18"/>
      <c r="G337" s="18"/>
      <c r="H337" s="19"/>
      <c r="I337" s="19"/>
      <c r="J337" s="17"/>
      <c r="M337" s="3"/>
      <c r="N337" s="3"/>
      <c r="O337" s="3"/>
      <c r="P337" s="3"/>
    </row>
    <row r="338" spans="2:16" ht="12">
      <c r="B338" s="16"/>
      <c r="C338" s="17"/>
      <c r="D338" s="18"/>
      <c r="F338" s="18"/>
      <c r="G338" s="18"/>
      <c r="H338" s="19"/>
      <c r="I338" s="19"/>
      <c r="J338" s="17"/>
      <c r="M338" s="3"/>
      <c r="N338" s="3"/>
      <c r="O338" s="3"/>
      <c r="P338" s="3"/>
    </row>
    <row r="339" spans="2:16" ht="12">
      <c r="B339" s="16"/>
      <c r="C339" s="17"/>
      <c r="D339" s="18"/>
      <c r="F339" s="18"/>
      <c r="G339" s="18"/>
      <c r="H339" s="19"/>
      <c r="I339" s="19"/>
      <c r="J339" s="17"/>
      <c r="M339" s="3"/>
      <c r="N339" s="3"/>
      <c r="O339" s="3"/>
      <c r="P339" s="3"/>
    </row>
    <row r="340" spans="2:16" ht="12">
      <c r="B340" s="16"/>
      <c r="C340" s="17"/>
      <c r="D340" s="18"/>
      <c r="F340" s="18"/>
      <c r="G340" s="18"/>
      <c r="H340" s="19"/>
      <c r="I340" s="19"/>
      <c r="J340" s="17"/>
      <c r="M340" s="3"/>
      <c r="N340" s="3"/>
      <c r="O340" s="3"/>
      <c r="P340" s="3"/>
    </row>
    <row r="341" spans="2:16" ht="12">
      <c r="B341" s="16"/>
      <c r="C341" s="17"/>
      <c r="D341" s="18"/>
      <c r="F341" s="18"/>
      <c r="G341" s="18"/>
      <c r="H341" s="19"/>
      <c r="I341" s="19"/>
      <c r="J341" s="17"/>
      <c r="M341" s="3"/>
      <c r="N341" s="3"/>
      <c r="O341" s="3"/>
      <c r="P341" s="3"/>
    </row>
    <row r="342" spans="2:16" ht="12">
      <c r="B342" s="16"/>
      <c r="C342" s="17"/>
      <c r="D342" s="18"/>
      <c r="F342" s="18"/>
      <c r="G342" s="18"/>
      <c r="H342" s="19"/>
      <c r="I342" s="19"/>
      <c r="J342" s="17"/>
      <c r="M342" s="3"/>
      <c r="N342" s="3"/>
      <c r="O342" s="3"/>
      <c r="P342" s="3"/>
    </row>
    <row r="343" spans="2:17" ht="12">
      <c r="B343" s="16"/>
      <c r="C343" s="17"/>
      <c r="D343" s="18"/>
      <c r="F343" s="18"/>
      <c r="G343" s="18"/>
      <c r="H343" s="19"/>
      <c r="I343" s="19"/>
      <c r="J343" s="17"/>
      <c r="M343" s="3"/>
      <c r="N343" s="3"/>
      <c r="O343" s="3"/>
      <c r="P343" s="3"/>
      <c r="Q343"/>
    </row>
    <row r="344" spans="2:17" ht="12">
      <c r="B344" s="16"/>
      <c r="C344" s="17"/>
      <c r="D344" s="18"/>
      <c r="F344" s="18"/>
      <c r="G344" s="18"/>
      <c r="H344" s="19"/>
      <c r="I344" s="19"/>
      <c r="J344" s="17"/>
      <c r="M344" s="3"/>
      <c r="N344" s="3"/>
      <c r="O344" s="3"/>
      <c r="P344" s="3"/>
      <c r="Q344"/>
    </row>
    <row r="345" spans="2:16" ht="12">
      <c r="B345" s="16"/>
      <c r="C345" s="17"/>
      <c r="D345" s="18"/>
      <c r="F345" s="18"/>
      <c r="G345" s="18"/>
      <c r="H345" s="19"/>
      <c r="I345" s="19"/>
      <c r="J345" s="17"/>
      <c r="M345" s="3"/>
      <c r="N345" s="3"/>
      <c r="O345" s="3"/>
      <c r="P345" s="3"/>
    </row>
    <row r="346" spans="2:16" ht="12">
      <c r="B346" s="16"/>
      <c r="C346" s="17"/>
      <c r="D346" s="18"/>
      <c r="F346" s="18"/>
      <c r="G346" s="18"/>
      <c r="H346" s="19"/>
      <c r="I346" s="19"/>
      <c r="J346" s="17"/>
      <c r="M346" s="3"/>
      <c r="N346" s="3"/>
      <c r="O346" s="3"/>
      <c r="P346" s="3"/>
    </row>
    <row r="347" spans="2:16" ht="12">
      <c r="B347" s="16"/>
      <c r="C347" s="17"/>
      <c r="D347" s="18"/>
      <c r="F347" s="18"/>
      <c r="G347" s="18"/>
      <c r="H347" s="19"/>
      <c r="I347" s="19"/>
      <c r="J347" s="17"/>
      <c r="M347" s="3"/>
      <c r="N347" s="3"/>
      <c r="O347" s="3"/>
      <c r="P347" s="3"/>
    </row>
    <row r="348" spans="2:16" ht="12">
      <c r="B348" s="16"/>
      <c r="C348" s="17"/>
      <c r="D348" s="18"/>
      <c r="F348" s="18"/>
      <c r="G348" s="18"/>
      <c r="H348" s="19"/>
      <c r="I348" s="19"/>
      <c r="J348" s="17"/>
      <c r="M348" s="3"/>
      <c r="N348" s="3"/>
      <c r="O348" s="3"/>
      <c r="P348" s="3"/>
    </row>
    <row r="349" spans="2:16" ht="12">
      <c r="B349" s="16"/>
      <c r="C349" s="17"/>
      <c r="D349" s="18"/>
      <c r="F349" s="18"/>
      <c r="G349" s="18"/>
      <c r="H349" s="19"/>
      <c r="I349" s="19"/>
      <c r="J349" s="17"/>
      <c r="M349" s="3"/>
      <c r="N349" s="3"/>
      <c r="O349" s="3"/>
      <c r="P349" s="3"/>
    </row>
    <row r="350" spans="2:16" ht="12">
      <c r="B350" s="16"/>
      <c r="C350" s="17"/>
      <c r="D350" s="18"/>
      <c r="F350" s="18"/>
      <c r="G350" s="18"/>
      <c r="H350" s="19"/>
      <c r="I350" s="19"/>
      <c r="J350" s="17"/>
      <c r="M350" s="3"/>
      <c r="N350" s="3"/>
      <c r="O350" s="3"/>
      <c r="P350" s="3"/>
    </row>
    <row r="351" spans="2:16" ht="12">
      <c r="B351" s="16"/>
      <c r="C351" s="17"/>
      <c r="D351" s="18"/>
      <c r="F351" s="18"/>
      <c r="G351" s="18"/>
      <c r="H351" s="19"/>
      <c r="I351" s="19"/>
      <c r="J351" s="17"/>
      <c r="M351" s="3"/>
      <c r="N351" s="3"/>
      <c r="O351" s="3"/>
      <c r="P351" s="3"/>
    </row>
    <row r="352" spans="2:16" ht="12">
      <c r="B352" s="16"/>
      <c r="C352" s="17"/>
      <c r="D352" s="18"/>
      <c r="F352" s="18"/>
      <c r="G352" s="18"/>
      <c r="H352" s="19"/>
      <c r="I352" s="19"/>
      <c r="J352" s="17"/>
      <c r="M352" s="3"/>
      <c r="N352" s="3"/>
      <c r="O352" s="3"/>
      <c r="P352" s="3"/>
    </row>
    <row r="353" spans="2:16" ht="12">
      <c r="B353" s="16"/>
      <c r="C353" s="17"/>
      <c r="D353" s="18"/>
      <c r="F353" s="18"/>
      <c r="G353" s="18"/>
      <c r="H353" s="19"/>
      <c r="I353" s="19"/>
      <c r="J353" s="17"/>
      <c r="M353" s="3"/>
      <c r="N353" s="3"/>
      <c r="O353" s="3"/>
      <c r="P353" s="3"/>
    </row>
    <row r="354" spans="2:16" ht="12">
      <c r="B354" s="16"/>
      <c r="C354" s="17"/>
      <c r="D354" s="18"/>
      <c r="F354" s="18"/>
      <c r="G354" s="18"/>
      <c r="H354" s="19"/>
      <c r="I354" s="19"/>
      <c r="J354" s="17"/>
      <c r="M354" s="3"/>
      <c r="N354" s="3"/>
      <c r="O354" s="3"/>
      <c r="P354" s="3"/>
    </row>
    <row r="355" spans="2:16" ht="12">
      <c r="B355" s="16"/>
      <c r="C355" s="17"/>
      <c r="D355" s="18"/>
      <c r="F355" s="18"/>
      <c r="G355" s="18"/>
      <c r="H355" s="19"/>
      <c r="I355" s="19"/>
      <c r="J355" s="17"/>
      <c r="M355" s="3"/>
      <c r="N355" s="3"/>
      <c r="O355" s="3"/>
      <c r="P355" s="3"/>
    </row>
    <row r="356" spans="2:16" ht="12">
      <c r="B356" s="16"/>
      <c r="C356" s="17"/>
      <c r="D356" s="18"/>
      <c r="F356" s="18"/>
      <c r="G356" s="18"/>
      <c r="H356" s="19"/>
      <c r="I356" s="19"/>
      <c r="J356" s="17"/>
      <c r="M356" s="3"/>
      <c r="N356" s="3"/>
      <c r="O356" s="3"/>
      <c r="P356" s="3"/>
    </row>
    <row r="357" spans="2:16" ht="12">
      <c r="B357" s="16"/>
      <c r="C357" s="17"/>
      <c r="D357" s="18"/>
      <c r="F357" s="18"/>
      <c r="G357" s="18"/>
      <c r="H357" s="19"/>
      <c r="I357" s="19"/>
      <c r="J357" s="17"/>
      <c r="M357" s="3"/>
      <c r="N357" s="3"/>
      <c r="O357" s="3"/>
      <c r="P357" s="3"/>
    </row>
    <row r="358" spans="2:16" ht="12">
      <c r="B358" s="16"/>
      <c r="C358" s="17"/>
      <c r="D358" s="18"/>
      <c r="F358" s="18"/>
      <c r="G358" s="18"/>
      <c r="H358" s="19"/>
      <c r="I358" s="19"/>
      <c r="J358" s="17"/>
      <c r="M358" s="3"/>
      <c r="N358" s="3"/>
      <c r="O358" s="3"/>
      <c r="P358" s="3"/>
    </row>
    <row r="359" spans="2:16" ht="12">
      <c r="B359" s="16"/>
      <c r="C359" s="17"/>
      <c r="D359" s="18"/>
      <c r="F359" s="18"/>
      <c r="G359" s="18"/>
      <c r="H359" s="19"/>
      <c r="I359" s="19"/>
      <c r="J359" s="17"/>
      <c r="M359" s="3"/>
      <c r="N359" s="3"/>
      <c r="O359" s="3"/>
      <c r="P359" s="3"/>
    </row>
    <row r="360" spans="2:16" ht="12">
      <c r="B360" s="16"/>
      <c r="C360" s="17"/>
      <c r="D360" s="18"/>
      <c r="F360" s="18"/>
      <c r="G360" s="18"/>
      <c r="H360" s="19"/>
      <c r="I360" s="19"/>
      <c r="J360" s="17"/>
      <c r="M360" s="3"/>
      <c r="N360" s="3"/>
      <c r="O360" s="3"/>
      <c r="P360" s="3"/>
    </row>
    <row r="361" spans="2:16" ht="12">
      <c r="B361" s="16"/>
      <c r="C361" s="17"/>
      <c r="D361" s="18"/>
      <c r="F361" s="18"/>
      <c r="G361" s="18"/>
      <c r="H361" s="19"/>
      <c r="I361" s="19"/>
      <c r="J361" s="17"/>
      <c r="M361" s="3"/>
      <c r="N361" s="3"/>
      <c r="O361" s="3"/>
      <c r="P361" s="3"/>
    </row>
    <row r="362" spans="2:16" ht="12">
      <c r="B362" s="16"/>
      <c r="C362" s="17"/>
      <c r="D362" s="18"/>
      <c r="F362" s="18"/>
      <c r="G362" s="18"/>
      <c r="H362" s="19"/>
      <c r="I362" s="19"/>
      <c r="J362" s="17"/>
      <c r="M362" s="3"/>
      <c r="N362" s="3"/>
      <c r="O362" s="3"/>
      <c r="P362" s="3"/>
    </row>
    <row r="363" spans="2:16" ht="12">
      <c r="B363" s="16"/>
      <c r="C363" s="17"/>
      <c r="D363" s="18"/>
      <c r="F363" s="18"/>
      <c r="G363" s="18"/>
      <c r="H363" s="19"/>
      <c r="I363" s="19"/>
      <c r="J363" s="17"/>
      <c r="M363" s="3"/>
      <c r="N363" s="3"/>
      <c r="O363" s="3"/>
      <c r="P363" s="3"/>
    </row>
    <row r="364" spans="2:16" ht="12">
      <c r="B364" s="16"/>
      <c r="C364" s="17"/>
      <c r="D364" s="18"/>
      <c r="F364" s="18"/>
      <c r="G364" s="18"/>
      <c r="H364" s="19"/>
      <c r="I364" s="19"/>
      <c r="J364" s="17"/>
      <c r="M364" s="3"/>
      <c r="N364" s="3"/>
      <c r="O364" s="3"/>
      <c r="P364" s="3"/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42"/>
  <sheetViews>
    <sheetView workbookViewId="0" topLeftCell="A58">
      <selection activeCell="A1" sqref="A1"/>
    </sheetView>
  </sheetViews>
  <sheetFormatPr defaultColWidth="11.421875" defaultRowHeight="12.75"/>
  <cols>
    <col min="1" max="1" width="9.140625" style="16" customWidth="1"/>
    <col min="2" max="4" width="9.421875" style="16" customWidth="1"/>
    <col min="5" max="5" width="9.140625" style="17" customWidth="1"/>
    <col min="6" max="7" width="8.8515625" style="0" customWidth="1"/>
    <col min="8" max="8" width="9.140625" style="19" customWidth="1"/>
    <col min="9" max="12" width="9.140625" style="18" customWidth="1"/>
    <col min="13" max="13" width="9.140625" style="17" customWidth="1"/>
    <col min="14" max="15" width="8.8515625" style="0" customWidth="1"/>
    <col min="16" max="17" width="9.140625" style="19" customWidth="1"/>
    <col min="18" max="16384" width="8.8515625" style="0" customWidth="1"/>
  </cols>
  <sheetData>
    <row r="1" spans="1:21" ht="12">
      <c r="A1" s="16">
        <v>36442</v>
      </c>
      <c r="B1" s="16">
        <v>2007</v>
      </c>
      <c r="C1" s="16">
        <v>4</v>
      </c>
      <c r="D1" s="16">
        <v>1</v>
      </c>
      <c r="E1" s="17">
        <v>4.936</v>
      </c>
      <c r="F1">
        <v>277.632</v>
      </c>
      <c r="G1">
        <v>1.389</v>
      </c>
      <c r="H1" s="19">
        <v>18.9</v>
      </c>
      <c r="I1" s="18">
        <v>-115.7</v>
      </c>
      <c r="J1" s="18">
        <v>93.6</v>
      </c>
      <c r="K1" s="18">
        <v>90.4</v>
      </c>
      <c r="L1" s="18">
        <v>58.3</v>
      </c>
      <c r="M1" s="17">
        <v>0.053</v>
      </c>
      <c r="N1" s="18" t="s">
        <v>49</v>
      </c>
      <c r="O1" s="18">
        <f>90-L1</f>
        <v>31.700000000000003</v>
      </c>
      <c r="P1" s="19">
        <v>-10.85</v>
      </c>
      <c r="Q1" s="19">
        <v>0</v>
      </c>
      <c r="R1">
        <v>0</v>
      </c>
      <c r="S1" t="s">
        <v>50</v>
      </c>
      <c r="T1" t="s">
        <v>51</v>
      </c>
      <c r="U1" t="s">
        <v>3</v>
      </c>
    </row>
    <row r="2" spans="1:21" ht="12">
      <c r="A2" s="16">
        <v>36443</v>
      </c>
      <c r="B2" s="16">
        <v>2007</v>
      </c>
      <c r="C2" s="16">
        <v>4</v>
      </c>
      <c r="D2" s="16">
        <v>1</v>
      </c>
      <c r="E2" s="17">
        <v>5.055</v>
      </c>
      <c r="F2">
        <v>1.483</v>
      </c>
      <c r="G2">
        <v>0.023</v>
      </c>
      <c r="H2" s="19">
        <v>9.11</v>
      </c>
      <c r="I2" s="18">
        <v>-116.3</v>
      </c>
      <c r="J2" s="18">
        <v>93.3</v>
      </c>
      <c r="K2" s="18">
        <v>94.6</v>
      </c>
      <c r="L2" s="18">
        <v>53.8</v>
      </c>
      <c r="M2" s="17">
        <v>0.0534</v>
      </c>
      <c r="N2" s="18" t="s">
        <v>49</v>
      </c>
      <c r="O2" s="18">
        <f aca="true" t="shared" si="0" ref="O2:O66">90-L2</f>
        <v>36.2</v>
      </c>
      <c r="P2" s="19">
        <v>-10.85</v>
      </c>
      <c r="Q2" s="19">
        <v>0</v>
      </c>
      <c r="R2">
        <v>0</v>
      </c>
      <c r="S2" t="s">
        <v>50</v>
      </c>
      <c r="T2" t="s">
        <v>51</v>
      </c>
      <c r="U2" t="s">
        <v>4</v>
      </c>
    </row>
    <row r="3" spans="1:21" ht="12">
      <c r="A3" s="16">
        <v>36444</v>
      </c>
      <c r="B3" s="16">
        <v>2007</v>
      </c>
      <c r="C3" s="16">
        <v>4</v>
      </c>
      <c r="D3" s="16">
        <v>1</v>
      </c>
      <c r="E3" s="17">
        <v>5.171</v>
      </c>
      <c r="F3">
        <v>1.592</v>
      </c>
      <c r="G3">
        <v>0.027</v>
      </c>
      <c r="H3" s="19">
        <v>9.22</v>
      </c>
      <c r="I3" s="18">
        <v>-116.4</v>
      </c>
      <c r="J3" s="18">
        <v>93.6</v>
      </c>
      <c r="K3" s="18">
        <v>95.4</v>
      </c>
      <c r="L3" s="18">
        <v>55.4</v>
      </c>
      <c r="M3" s="17">
        <v>0.0539</v>
      </c>
      <c r="N3" s="18" t="s">
        <v>49</v>
      </c>
      <c r="O3" s="18">
        <f t="shared" si="0"/>
        <v>34.6</v>
      </c>
      <c r="P3" s="19">
        <v>-10.85</v>
      </c>
      <c r="Q3" s="19">
        <v>0</v>
      </c>
      <c r="R3">
        <v>0.1</v>
      </c>
      <c r="S3" t="s">
        <v>50</v>
      </c>
      <c r="T3" t="s">
        <v>51</v>
      </c>
      <c r="U3" t="s">
        <v>4</v>
      </c>
    </row>
    <row r="4" spans="1:21" ht="12">
      <c r="A4" s="16">
        <v>36445</v>
      </c>
      <c r="B4" s="16">
        <v>2007</v>
      </c>
      <c r="C4" s="16">
        <v>4</v>
      </c>
      <c r="D4" s="16">
        <v>1</v>
      </c>
      <c r="E4" s="17">
        <v>5.287</v>
      </c>
      <c r="F4">
        <v>1.903</v>
      </c>
      <c r="G4">
        <v>0.024</v>
      </c>
      <c r="H4" s="19">
        <v>9.19</v>
      </c>
      <c r="I4" s="18">
        <v>-116.5</v>
      </c>
      <c r="J4" s="18">
        <v>95.2</v>
      </c>
      <c r="K4" s="18">
        <v>96.2</v>
      </c>
      <c r="L4" s="18">
        <v>57</v>
      </c>
      <c r="M4" s="17">
        <v>0.0543</v>
      </c>
      <c r="N4" s="18" t="s">
        <v>49</v>
      </c>
      <c r="O4" s="18">
        <f t="shared" si="0"/>
        <v>33</v>
      </c>
      <c r="P4" s="19">
        <v>-10.85</v>
      </c>
      <c r="Q4" s="19">
        <v>0</v>
      </c>
      <c r="R4">
        <v>0.2</v>
      </c>
      <c r="S4" t="s">
        <v>50</v>
      </c>
      <c r="T4" t="s">
        <v>51</v>
      </c>
      <c r="U4" t="s">
        <v>4</v>
      </c>
    </row>
    <row r="5" spans="1:21" ht="12">
      <c r="A5" s="16">
        <v>36446</v>
      </c>
      <c r="B5" s="16">
        <v>2007</v>
      </c>
      <c r="C5" s="16">
        <v>4</v>
      </c>
      <c r="D5" s="16">
        <v>1</v>
      </c>
      <c r="E5" s="17">
        <v>5.393</v>
      </c>
      <c r="F5">
        <v>1.973</v>
      </c>
      <c r="G5">
        <v>0.022</v>
      </c>
      <c r="H5" s="19">
        <v>9.18</v>
      </c>
      <c r="I5" s="18">
        <v>-116.4</v>
      </c>
      <c r="J5" s="18">
        <v>94.5</v>
      </c>
      <c r="K5" s="18">
        <v>97</v>
      </c>
      <c r="L5" s="18">
        <v>58.5</v>
      </c>
      <c r="M5" s="17">
        <v>0.0548</v>
      </c>
      <c r="N5" s="18" t="s">
        <v>49</v>
      </c>
      <c r="O5" s="18">
        <f t="shared" si="0"/>
        <v>31.5</v>
      </c>
      <c r="P5" s="19">
        <v>-10.85</v>
      </c>
      <c r="Q5" s="19">
        <v>0</v>
      </c>
      <c r="R5">
        <v>0.1</v>
      </c>
      <c r="S5" t="s">
        <v>50</v>
      </c>
      <c r="T5" t="s">
        <v>51</v>
      </c>
      <c r="U5" t="s">
        <v>4</v>
      </c>
    </row>
    <row r="6" spans="1:21" ht="12">
      <c r="A6" s="16">
        <v>36447</v>
      </c>
      <c r="B6" s="16">
        <v>2007</v>
      </c>
      <c r="C6" s="16">
        <v>4</v>
      </c>
      <c r="D6" s="16">
        <v>1</v>
      </c>
      <c r="E6" s="17">
        <v>5.498</v>
      </c>
      <c r="F6">
        <v>2.037</v>
      </c>
      <c r="G6">
        <v>0.02</v>
      </c>
      <c r="H6" s="19">
        <v>9.28</v>
      </c>
      <c r="I6" s="18">
        <v>-116.4</v>
      </c>
      <c r="J6" s="18">
        <v>94.9</v>
      </c>
      <c r="K6" s="18">
        <v>97.8</v>
      </c>
      <c r="L6" s="18">
        <v>60</v>
      </c>
      <c r="M6" s="17">
        <v>0.0553</v>
      </c>
      <c r="N6" s="18" t="s">
        <v>49</v>
      </c>
      <c r="O6" s="18">
        <f t="shared" si="0"/>
        <v>30</v>
      </c>
      <c r="P6" s="19">
        <v>-10.85</v>
      </c>
      <c r="Q6" s="19">
        <v>0</v>
      </c>
      <c r="R6">
        <v>0.1</v>
      </c>
      <c r="S6" t="s">
        <v>50</v>
      </c>
      <c r="T6" t="s">
        <v>51</v>
      </c>
      <c r="U6" t="s">
        <v>4</v>
      </c>
    </row>
    <row r="7" spans="1:21" ht="12">
      <c r="A7" s="16">
        <v>36469</v>
      </c>
      <c r="B7" s="16">
        <v>2007</v>
      </c>
      <c r="C7" s="16">
        <v>4</v>
      </c>
      <c r="D7" s="16">
        <v>1</v>
      </c>
      <c r="E7" s="17">
        <v>9.72</v>
      </c>
      <c r="F7">
        <v>135.569</v>
      </c>
      <c r="G7">
        <v>0.667</v>
      </c>
      <c r="H7" s="19">
        <v>21.53</v>
      </c>
      <c r="I7" s="18">
        <v>-117.8</v>
      </c>
      <c r="J7" s="18">
        <v>101.3</v>
      </c>
      <c r="K7" s="18">
        <v>271.4</v>
      </c>
      <c r="L7" s="18">
        <v>53.8</v>
      </c>
      <c r="M7" s="17">
        <v>0.0583</v>
      </c>
      <c r="N7" s="18" t="s">
        <v>49</v>
      </c>
      <c r="O7" s="18">
        <f t="shared" si="0"/>
        <v>36.2</v>
      </c>
      <c r="P7" s="19">
        <v>-10.85</v>
      </c>
      <c r="Q7" s="19">
        <v>0</v>
      </c>
      <c r="R7">
        <v>0</v>
      </c>
      <c r="S7" t="s">
        <v>50</v>
      </c>
      <c r="T7" t="s">
        <v>51</v>
      </c>
      <c r="U7" t="s">
        <v>3</v>
      </c>
    </row>
    <row r="8" spans="1:21" ht="12">
      <c r="A8" s="16">
        <v>36470</v>
      </c>
      <c r="B8" s="16">
        <v>2007</v>
      </c>
      <c r="C8" s="16">
        <v>4</v>
      </c>
      <c r="D8" s="16">
        <v>1</v>
      </c>
      <c r="E8" s="17">
        <v>9.824</v>
      </c>
      <c r="F8">
        <v>144.551</v>
      </c>
      <c r="G8">
        <v>0.733</v>
      </c>
      <c r="H8" s="19">
        <v>21.12</v>
      </c>
      <c r="I8" s="18">
        <v>-116.1</v>
      </c>
      <c r="J8" s="18">
        <v>100.3</v>
      </c>
      <c r="K8" s="18">
        <v>271.9</v>
      </c>
      <c r="L8" s="18">
        <v>52.3</v>
      </c>
      <c r="M8" s="17">
        <v>0.0584</v>
      </c>
      <c r="N8" s="18" t="s">
        <v>49</v>
      </c>
      <c r="O8" s="18">
        <f t="shared" si="0"/>
        <v>37.7</v>
      </c>
      <c r="P8" s="19">
        <v>-10.85</v>
      </c>
      <c r="Q8" s="19">
        <v>0</v>
      </c>
      <c r="R8">
        <v>0</v>
      </c>
      <c r="S8" t="s">
        <v>50</v>
      </c>
      <c r="T8" t="s">
        <v>51</v>
      </c>
      <c r="U8" t="s">
        <v>3</v>
      </c>
    </row>
    <row r="9" spans="1:21" ht="12">
      <c r="A9" s="16">
        <v>36471</v>
      </c>
      <c r="B9" s="16">
        <v>2007</v>
      </c>
      <c r="C9" s="16">
        <v>4</v>
      </c>
      <c r="D9" s="16">
        <v>1</v>
      </c>
      <c r="E9" s="17">
        <v>9.912</v>
      </c>
      <c r="F9">
        <v>0.666</v>
      </c>
      <c r="G9">
        <v>0.018</v>
      </c>
      <c r="H9" s="19">
        <v>12.26</v>
      </c>
      <c r="I9" s="18">
        <v>-114</v>
      </c>
      <c r="J9" s="18">
        <v>100.7</v>
      </c>
      <c r="K9" s="18">
        <v>264.8</v>
      </c>
      <c r="L9" s="18">
        <v>55.7</v>
      </c>
      <c r="M9" s="17">
        <v>0.0585</v>
      </c>
      <c r="N9" s="18" t="s">
        <v>49</v>
      </c>
      <c r="O9" s="18">
        <f t="shared" si="0"/>
        <v>34.3</v>
      </c>
      <c r="P9" s="19">
        <v>-10.85</v>
      </c>
      <c r="Q9" s="19">
        <v>0</v>
      </c>
      <c r="R9">
        <v>0</v>
      </c>
      <c r="S9" t="s">
        <v>50</v>
      </c>
      <c r="T9" t="s">
        <v>51</v>
      </c>
      <c r="U9" t="s">
        <v>4</v>
      </c>
    </row>
    <row r="10" spans="1:21" ht="12">
      <c r="A10" s="16">
        <v>36472</v>
      </c>
      <c r="B10" s="16">
        <v>2007</v>
      </c>
      <c r="C10" s="16">
        <v>4</v>
      </c>
      <c r="D10" s="16">
        <v>1</v>
      </c>
      <c r="E10" s="17">
        <v>9.963</v>
      </c>
      <c r="F10">
        <v>0.972</v>
      </c>
      <c r="G10">
        <v>0.018</v>
      </c>
      <c r="H10" s="19">
        <v>10.1</v>
      </c>
      <c r="I10" s="18">
        <v>-113.2</v>
      </c>
      <c r="J10" s="18">
        <v>99.3</v>
      </c>
      <c r="K10" s="18">
        <v>265.1</v>
      </c>
      <c r="L10" s="18">
        <v>55</v>
      </c>
      <c r="M10" s="17">
        <v>0.0585</v>
      </c>
      <c r="N10" s="18" t="s">
        <v>49</v>
      </c>
      <c r="O10" s="18">
        <f t="shared" si="0"/>
        <v>35</v>
      </c>
      <c r="P10" s="19">
        <v>-10.85</v>
      </c>
      <c r="Q10" s="19">
        <v>0</v>
      </c>
      <c r="R10">
        <v>0.1</v>
      </c>
      <c r="S10" t="s">
        <v>50</v>
      </c>
      <c r="T10" t="s">
        <v>51</v>
      </c>
      <c r="U10" t="s">
        <v>4</v>
      </c>
    </row>
    <row r="11" spans="1:21" ht="12">
      <c r="A11" s="16">
        <v>36473</v>
      </c>
      <c r="B11" s="16">
        <v>2007</v>
      </c>
      <c r="C11" s="16">
        <v>4</v>
      </c>
      <c r="D11" s="16">
        <v>1</v>
      </c>
      <c r="E11" s="17">
        <v>10.023</v>
      </c>
      <c r="F11">
        <v>0.979</v>
      </c>
      <c r="G11">
        <v>0.021</v>
      </c>
      <c r="H11" s="19">
        <v>10.28</v>
      </c>
      <c r="I11" s="18">
        <v>-115.6</v>
      </c>
      <c r="J11" s="18">
        <v>102.1</v>
      </c>
      <c r="K11" s="18">
        <v>265.5</v>
      </c>
      <c r="L11" s="18">
        <v>54.2</v>
      </c>
      <c r="M11" s="17">
        <v>0.0586</v>
      </c>
      <c r="N11" s="18" t="s">
        <v>49</v>
      </c>
      <c r="O11" s="18">
        <f t="shared" si="0"/>
        <v>35.8</v>
      </c>
      <c r="P11" s="19">
        <v>-10.85</v>
      </c>
      <c r="Q11" s="19">
        <v>0</v>
      </c>
      <c r="R11">
        <v>0.2</v>
      </c>
      <c r="S11" t="s">
        <v>50</v>
      </c>
      <c r="T11" t="s">
        <v>51</v>
      </c>
      <c r="U11" t="s">
        <v>4</v>
      </c>
    </row>
    <row r="12" spans="1:21" ht="12">
      <c r="A12" s="16">
        <v>36474</v>
      </c>
      <c r="B12" s="16">
        <v>2007</v>
      </c>
      <c r="C12" s="16">
        <v>4</v>
      </c>
      <c r="D12" s="16">
        <v>1</v>
      </c>
      <c r="E12" s="17">
        <v>10.099</v>
      </c>
      <c r="F12">
        <v>0.992</v>
      </c>
      <c r="G12">
        <v>0.018</v>
      </c>
      <c r="H12" s="19">
        <v>10.36</v>
      </c>
      <c r="I12" s="18">
        <v>-115.3</v>
      </c>
      <c r="J12" s="18">
        <v>100.8</v>
      </c>
      <c r="K12" s="18">
        <v>266</v>
      </c>
      <c r="L12" s="18">
        <v>53.1</v>
      </c>
      <c r="M12" s="17">
        <v>0.0587</v>
      </c>
      <c r="N12" s="18" t="s">
        <v>49</v>
      </c>
      <c r="O12" s="18">
        <f t="shared" si="0"/>
        <v>36.9</v>
      </c>
      <c r="P12" s="19">
        <v>-10.85</v>
      </c>
      <c r="Q12" s="19">
        <v>0</v>
      </c>
      <c r="R12">
        <v>0.3</v>
      </c>
      <c r="S12" t="s">
        <v>50</v>
      </c>
      <c r="T12" t="s">
        <v>51</v>
      </c>
      <c r="U12" t="s">
        <v>4</v>
      </c>
    </row>
    <row r="13" spans="1:21" ht="12">
      <c r="A13" s="16">
        <v>36475</v>
      </c>
      <c r="B13" s="16">
        <v>2007</v>
      </c>
      <c r="C13" s="16">
        <v>4</v>
      </c>
      <c r="D13" s="16">
        <v>1</v>
      </c>
      <c r="E13" s="17">
        <v>10.152</v>
      </c>
      <c r="F13">
        <v>0.991</v>
      </c>
      <c r="G13">
        <v>0.025</v>
      </c>
      <c r="H13" s="19">
        <v>9.04</v>
      </c>
      <c r="I13" s="18">
        <v>-114</v>
      </c>
      <c r="J13" s="18">
        <v>98.6</v>
      </c>
      <c r="K13" s="18">
        <v>266.3</v>
      </c>
      <c r="L13" s="18">
        <v>52.3</v>
      </c>
      <c r="M13" s="17">
        <v>0.0587</v>
      </c>
      <c r="N13" s="18" t="s">
        <v>49</v>
      </c>
      <c r="O13" s="18">
        <f t="shared" si="0"/>
        <v>37.7</v>
      </c>
      <c r="P13" s="19">
        <v>-10.85</v>
      </c>
      <c r="Q13" s="19">
        <v>0</v>
      </c>
      <c r="R13">
        <v>0.2</v>
      </c>
      <c r="S13" t="s">
        <v>50</v>
      </c>
      <c r="T13" t="s">
        <v>51</v>
      </c>
      <c r="U13" t="s">
        <v>4</v>
      </c>
    </row>
    <row r="14" spans="1:21" ht="12">
      <c r="A14" s="16">
        <v>36476</v>
      </c>
      <c r="B14" s="16">
        <v>2007</v>
      </c>
      <c r="C14" s="16">
        <v>4</v>
      </c>
      <c r="D14" s="16">
        <v>1</v>
      </c>
      <c r="E14" s="17">
        <v>10.196</v>
      </c>
      <c r="F14">
        <v>0.775</v>
      </c>
      <c r="G14">
        <v>0.02</v>
      </c>
      <c r="H14" s="19">
        <v>10.64</v>
      </c>
      <c r="I14" s="18">
        <v>-113.1</v>
      </c>
      <c r="J14" s="18">
        <v>101.1</v>
      </c>
      <c r="K14" s="18">
        <v>266.6</v>
      </c>
      <c r="L14" s="18">
        <v>51.7</v>
      </c>
      <c r="M14" s="17">
        <v>0.0587</v>
      </c>
      <c r="N14" s="18" t="s">
        <v>49</v>
      </c>
      <c r="O14" s="18">
        <f t="shared" si="0"/>
        <v>38.3</v>
      </c>
      <c r="P14" s="19">
        <v>-10.85</v>
      </c>
      <c r="Q14" s="19">
        <v>0</v>
      </c>
      <c r="R14">
        <v>0.1</v>
      </c>
      <c r="S14" t="s">
        <v>50</v>
      </c>
      <c r="T14" t="s">
        <v>51</v>
      </c>
      <c r="U14" t="s">
        <v>4</v>
      </c>
    </row>
    <row r="15" spans="1:21" ht="12">
      <c r="A15" s="16">
        <v>36477</v>
      </c>
      <c r="B15" s="16">
        <v>2007</v>
      </c>
      <c r="C15" s="16">
        <v>4</v>
      </c>
      <c r="D15" s="16">
        <v>1</v>
      </c>
      <c r="E15" s="17">
        <v>10.269</v>
      </c>
      <c r="F15">
        <v>1.057</v>
      </c>
      <c r="G15">
        <v>0.02</v>
      </c>
      <c r="H15" s="19">
        <v>9.55</v>
      </c>
      <c r="I15" s="18">
        <v>-115.6</v>
      </c>
      <c r="J15" s="18">
        <v>100</v>
      </c>
      <c r="K15" s="18">
        <v>267.1</v>
      </c>
      <c r="L15" s="18">
        <v>50.7</v>
      </c>
      <c r="M15" s="17">
        <v>0.0587</v>
      </c>
      <c r="N15" s="18" t="s">
        <v>49</v>
      </c>
      <c r="O15" s="18">
        <f t="shared" si="0"/>
        <v>39.3</v>
      </c>
      <c r="P15" s="19">
        <v>-10.85</v>
      </c>
      <c r="Q15" s="19">
        <v>0</v>
      </c>
      <c r="R15">
        <v>0.2</v>
      </c>
      <c r="S15" t="s">
        <v>50</v>
      </c>
      <c r="T15" t="s">
        <v>51</v>
      </c>
      <c r="U15" t="s">
        <v>4</v>
      </c>
    </row>
    <row r="16" spans="1:21" ht="12">
      <c r="A16" s="16">
        <v>36478</v>
      </c>
      <c r="B16" s="16">
        <v>2007</v>
      </c>
      <c r="C16" s="16">
        <v>4</v>
      </c>
      <c r="D16" s="16">
        <v>1</v>
      </c>
      <c r="E16" s="17">
        <v>10.337</v>
      </c>
      <c r="F16">
        <v>0.974</v>
      </c>
      <c r="G16">
        <v>0.018</v>
      </c>
      <c r="H16" s="19">
        <v>9.21</v>
      </c>
      <c r="I16" s="18">
        <v>-115.1</v>
      </c>
      <c r="J16" s="18">
        <v>98.9</v>
      </c>
      <c r="K16" s="18">
        <v>267.5</v>
      </c>
      <c r="L16" s="18">
        <v>49.7</v>
      </c>
      <c r="M16" s="17">
        <v>0.0587</v>
      </c>
      <c r="N16" s="18" t="s">
        <v>49</v>
      </c>
      <c r="O16" s="18">
        <f t="shared" si="0"/>
        <v>40.3</v>
      </c>
      <c r="P16" s="19">
        <v>-10.85</v>
      </c>
      <c r="Q16" s="19">
        <v>0</v>
      </c>
      <c r="R16">
        <v>0.2</v>
      </c>
      <c r="S16" t="s">
        <v>50</v>
      </c>
      <c r="T16" t="s">
        <v>51</v>
      </c>
      <c r="U16" t="s">
        <v>4</v>
      </c>
    </row>
    <row r="17" spans="1:21" ht="12">
      <c r="A17" s="16">
        <v>36479</v>
      </c>
      <c r="B17" s="16">
        <v>2007</v>
      </c>
      <c r="C17" s="16">
        <v>4</v>
      </c>
      <c r="D17" s="16">
        <v>1</v>
      </c>
      <c r="E17" s="17">
        <v>10.454</v>
      </c>
      <c r="F17">
        <v>139.411</v>
      </c>
      <c r="G17">
        <v>0.727</v>
      </c>
      <c r="H17" s="19">
        <v>18.27</v>
      </c>
      <c r="I17" s="18">
        <v>-118.2</v>
      </c>
      <c r="J17" s="18">
        <v>99.4</v>
      </c>
      <c r="K17" s="18">
        <v>274.6</v>
      </c>
      <c r="L17" s="18">
        <v>43.4</v>
      </c>
      <c r="M17" s="17">
        <v>0.0586</v>
      </c>
      <c r="N17" s="18" t="s">
        <v>49</v>
      </c>
      <c r="O17" s="18">
        <f t="shared" si="0"/>
        <v>46.6</v>
      </c>
      <c r="P17" s="19">
        <v>-10.85</v>
      </c>
      <c r="Q17" s="19">
        <v>0</v>
      </c>
      <c r="R17">
        <v>0.2</v>
      </c>
      <c r="S17" t="s">
        <v>50</v>
      </c>
      <c r="T17" t="s">
        <v>51</v>
      </c>
      <c r="U17" t="s">
        <v>3</v>
      </c>
    </row>
    <row r="18" spans="1:21" ht="12">
      <c r="A18" s="16">
        <v>36481</v>
      </c>
      <c r="B18" s="16">
        <v>2007</v>
      </c>
      <c r="C18" s="16">
        <v>4</v>
      </c>
      <c r="D18" s="16">
        <v>1</v>
      </c>
      <c r="E18" s="17">
        <v>10.754</v>
      </c>
      <c r="F18">
        <v>111.388</v>
      </c>
      <c r="G18">
        <v>0.492</v>
      </c>
      <c r="H18" s="19">
        <v>18.92</v>
      </c>
      <c r="I18" s="18">
        <v>-116.1</v>
      </c>
      <c r="J18" s="18">
        <v>99</v>
      </c>
      <c r="K18" s="18">
        <v>275.8</v>
      </c>
      <c r="L18" s="18">
        <v>39.2</v>
      </c>
      <c r="M18" s="17">
        <v>0.0582</v>
      </c>
      <c r="N18" s="18" t="s">
        <v>49</v>
      </c>
      <c r="O18" s="18">
        <f t="shared" si="0"/>
        <v>50.8</v>
      </c>
      <c r="P18" s="19">
        <v>-10.85</v>
      </c>
      <c r="Q18" s="19">
        <v>0</v>
      </c>
      <c r="R18">
        <v>0.2</v>
      </c>
      <c r="S18" t="s">
        <v>50</v>
      </c>
      <c r="T18" t="s">
        <v>51</v>
      </c>
      <c r="U18" t="s">
        <v>3</v>
      </c>
    </row>
    <row r="19" spans="1:21" ht="12">
      <c r="A19" s="16">
        <v>36482</v>
      </c>
      <c r="B19" s="16">
        <v>2007</v>
      </c>
      <c r="C19" s="16">
        <v>4</v>
      </c>
      <c r="D19" s="16">
        <v>1</v>
      </c>
      <c r="E19" s="17">
        <v>10.82</v>
      </c>
      <c r="F19">
        <v>98.382</v>
      </c>
      <c r="G19">
        <v>0.5</v>
      </c>
      <c r="H19" s="19">
        <v>19.12</v>
      </c>
      <c r="I19" s="18">
        <v>-116.8</v>
      </c>
      <c r="J19" s="18">
        <v>99</v>
      </c>
      <c r="K19" s="18">
        <v>276</v>
      </c>
      <c r="L19" s="18">
        <v>38.3</v>
      </c>
      <c r="M19" s="17">
        <v>0.0581</v>
      </c>
      <c r="N19" s="18" t="s">
        <v>49</v>
      </c>
      <c r="O19" s="18">
        <f t="shared" si="0"/>
        <v>51.7</v>
      </c>
      <c r="P19" s="19">
        <v>-10.85</v>
      </c>
      <c r="Q19" s="19">
        <v>0</v>
      </c>
      <c r="R19">
        <v>0.2</v>
      </c>
      <c r="S19" t="s">
        <v>50</v>
      </c>
      <c r="T19" t="s">
        <v>51</v>
      </c>
      <c r="U19" t="s">
        <v>3</v>
      </c>
    </row>
    <row r="20" spans="1:21" ht="12">
      <c r="A20" s="16">
        <v>36494</v>
      </c>
      <c r="B20" s="16">
        <v>2007</v>
      </c>
      <c r="C20" s="16">
        <v>4</v>
      </c>
      <c r="D20" s="16">
        <v>1</v>
      </c>
      <c r="E20" s="17">
        <v>12.019</v>
      </c>
      <c r="F20">
        <v>1.016</v>
      </c>
      <c r="G20">
        <v>0.021</v>
      </c>
      <c r="H20" s="19">
        <v>8.62</v>
      </c>
      <c r="I20" s="18">
        <v>-116.7</v>
      </c>
      <c r="J20" s="18">
        <v>95</v>
      </c>
      <c r="K20" s="18">
        <v>131.9</v>
      </c>
      <c r="L20" s="18">
        <v>29.6</v>
      </c>
      <c r="M20" s="17">
        <v>0.0626</v>
      </c>
      <c r="N20" s="18" t="s">
        <v>49</v>
      </c>
      <c r="O20" s="18">
        <f t="shared" si="0"/>
        <v>60.4</v>
      </c>
      <c r="P20" s="19">
        <v>-10.85</v>
      </c>
      <c r="Q20" s="19">
        <v>0</v>
      </c>
      <c r="R20">
        <v>0.2</v>
      </c>
      <c r="S20" t="s">
        <v>50</v>
      </c>
      <c r="T20" t="s">
        <v>51</v>
      </c>
      <c r="U20" t="s">
        <v>9</v>
      </c>
    </row>
    <row r="21" spans="1:21" ht="12">
      <c r="A21" s="16">
        <v>36495</v>
      </c>
      <c r="B21" s="16">
        <v>2007</v>
      </c>
      <c r="C21" s="16">
        <v>4</v>
      </c>
      <c r="D21" s="16">
        <v>1</v>
      </c>
      <c r="E21" s="17">
        <v>12.115</v>
      </c>
      <c r="F21">
        <v>1.102</v>
      </c>
      <c r="G21">
        <v>0.017</v>
      </c>
      <c r="H21" s="19">
        <v>8.74</v>
      </c>
      <c r="I21" s="18">
        <v>-116.2</v>
      </c>
      <c r="J21" s="18">
        <v>95.3</v>
      </c>
      <c r="K21" s="18">
        <v>132.9</v>
      </c>
      <c r="L21" s="18">
        <v>30.7</v>
      </c>
      <c r="M21" s="17">
        <v>0.0655</v>
      </c>
      <c r="N21" s="18" t="s">
        <v>49</v>
      </c>
      <c r="O21" s="18">
        <f t="shared" si="0"/>
        <v>59.3</v>
      </c>
      <c r="P21" s="19">
        <v>-10.85</v>
      </c>
      <c r="Q21" s="19">
        <v>0</v>
      </c>
      <c r="R21">
        <v>0.3</v>
      </c>
      <c r="S21" t="s">
        <v>50</v>
      </c>
      <c r="T21" t="s">
        <v>51</v>
      </c>
      <c r="U21" t="s">
        <v>9</v>
      </c>
    </row>
    <row r="22" spans="1:21" ht="12">
      <c r="A22" s="16">
        <v>36496</v>
      </c>
      <c r="B22" s="16">
        <v>2007</v>
      </c>
      <c r="C22" s="16">
        <v>4</v>
      </c>
      <c r="D22" s="16">
        <v>1</v>
      </c>
      <c r="E22" s="17">
        <v>12.291</v>
      </c>
      <c r="F22">
        <v>0.978</v>
      </c>
      <c r="G22">
        <v>0.015</v>
      </c>
      <c r="H22" s="19">
        <v>10.36</v>
      </c>
      <c r="I22" s="18">
        <v>-117.8</v>
      </c>
      <c r="J22" s="18">
        <v>95.6</v>
      </c>
      <c r="K22" s="18">
        <v>134.8</v>
      </c>
      <c r="L22" s="18">
        <v>32.4</v>
      </c>
      <c r="M22" s="17">
        <v>0.0701</v>
      </c>
      <c r="N22" s="18" t="s">
        <v>49</v>
      </c>
      <c r="O22" s="18">
        <f t="shared" si="0"/>
        <v>57.6</v>
      </c>
      <c r="P22" s="19">
        <v>-10.85</v>
      </c>
      <c r="Q22" s="19">
        <v>0</v>
      </c>
      <c r="R22">
        <v>0.3</v>
      </c>
      <c r="S22" t="s">
        <v>50</v>
      </c>
      <c r="T22" t="s">
        <v>53</v>
      </c>
      <c r="U22" t="s">
        <v>9</v>
      </c>
    </row>
    <row r="23" spans="1:21" ht="12">
      <c r="A23" s="16">
        <v>36498</v>
      </c>
      <c r="B23" s="16">
        <v>2007</v>
      </c>
      <c r="C23" s="16">
        <v>4</v>
      </c>
      <c r="D23" s="16">
        <v>1</v>
      </c>
      <c r="E23" s="17">
        <v>12.481</v>
      </c>
      <c r="F23">
        <v>0.984</v>
      </c>
      <c r="G23">
        <v>0.015</v>
      </c>
      <c r="H23" s="19">
        <v>10.26</v>
      </c>
      <c r="I23" s="18">
        <v>-117.5</v>
      </c>
      <c r="J23" s="18">
        <v>95.7</v>
      </c>
      <c r="K23" s="18">
        <v>137</v>
      </c>
      <c r="L23" s="18">
        <v>34.3</v>
      </c>
      <c r="M23" s="17">
        <v>0.0725</v>
      </c>
      <c r="N23" s="18" t="s">
        <v>49</v>
      </c>
      <c r="O23" s="18">
        <f t="shared" si="0"/>
        <v>55.7</v>
      </c>
      <c r="P23" s="19">
        <v>-10.85</v>
      </c>
      <c r="Q23" s="19">
        <v>0</v>
      </c>
      <c r="R23">
        <v>0.3</v>
      </c>
      <c r="S23" t="s">
        <v>50</v>
      </c>
      <c r="T23" t="s">
        <v>53</v>
      </c>
      <c r="U23" t="s">
        <v>9</v>
      </c>
    </row>
    <row r="24" spans="1:21" ht="12">
      <c r="A24" s="16">
        <v>36499</v>
      </c>
      <c r="B24" s="16">
        <v>2007</v>
      </c>
      <c r="C24" s="16">
        <v>4</v>
      </c>
      <c r="D24" s="16">
        <v>1</v>
      </c>
      <c r="E24" s="17">
        <v>12.541</v>
      </c>
      <c r="F24">
        <v>0.964</v>
      </c>
      <c r="G24">
        <v>0.015</v>
      </c>
      <c r="H24" s="19">
        <v>10.43</v>
      </c>
      <c r="I24" s="18">
        <v>-118</v>
      </c>
      <c r="J24" s="18">
        <v>96.8</v>
      </c>
      <c r="K24" s="18">
        <v>137.8</v>
      </c>
      <c r="L24" s="18">
        <v>34.9</v>
      </c>
      <c r="M24" s="17">
        <v>0.0729</v>
      </c>
      <c r="N24" s="18" t="s">
        <v>49</v>
      </c>
      <c r="O24" s="18">
        <f t="shared" si="0"/>
        <v>55.1</v>
      </c>
      <c r="P24" s="19">
        <v>-10.85</v>
      </c>
      <c r="Q24" s="19">
        <v>0</v>
      </c>
      <c r="R24">
        <v>0.3</v>
      </c>
      <c r="S24" t="s">
        <v>50</v>
      </c>
      <c r="T24" t="s">
        <v>53</v>
      </c>
      <c r="U24" t="s">
        <v>9</v>
      </c>
    </row>
    <row r="25" spans="1:21" ht="12">
      <c r="A25" s="16">
        <v>36500</v>
      </c>
      <c r="B25" s="16">
        <v>2007</v>
      </c>
      <c r="C25" s="16">
        <v>4</v>
      </c>
      <c r="D25" s="16">
        <v>1</v>
      </c>
      <c r="E25" s="17">
        <v>12.769</v>
      </c>
      <c r="F25">
        <v>0.268</v>
      </c>
      <c r="G25">
        <v>0.016</v>
      </c>
      <c r="H25" s="19">
        <v>10.37</v>
      </c>
      <c r="I25" s="18">
        <v>-116.9</v>
      </c>
      <c r="J25" s="18">
        <v>100</v>
      </c>
      <c r="K25" s="18">
        <v>139</v>
      </c>
      <c r="L25" s="18">
        <v>46.5</v>
      </c>
      <c r="M25" s="17">
        <v>0.0734</v>
      </c>
      <c r="N25" s="18" t="s">
        <v>49</v>
      </c>
      <c r="O25" s="18">
        <f t="shared" si="0"/>
        <v>43.5</v>
      </c>
      <c r="P25" s="19">
        <v>-10.85</v>
      </c>
      <c r="Q25" s="19">
        <v>0</v>
      </c>
      <c r="R25">
        <v>0.3</v>
      </c>
      <c r="S25" t="s">
        <v>50</v>
      </c>
      <c r="T25" t="s">
        <v>53</v>
      </c>
      <c r="U25" t="s">
        <v>54</v>
      </c>
    </row>
    <row r="26" spans="1:21" ht="12">
      <c r="A26" s="16">
        <v>36515</v>
      </c>
      <c r="B26" s="16">
        <v>2007</v>
      </c>
      <c r="C26" s="16">
        <v>4</v>
      </c>
      <c r="D26" s="16">
        <v>1</v>
      </c>
      <c r="E26" s="17">
        <v>13.787</v>
      </c>
      <c r="F26">
        <v>1.213</v>
      </c>
      <c r="G26">
        <v>0.017</v>
      </c>
      <c r="H26" s="19">
        <v>10.71</v>
      </c>
      <c r="I26" s="18">
        <v>-118.3</v>
      </c>
      <c r="J26" s="18">
        <v>101.1</v>
      </c>
      <c r="K26" s="18">
        <v>156.4</v>
      </c>
      <c r="L26" s="18">
        <v>44.6</v>
      </c>
      <c r="M26" s="17">
        <v>0.0697</v>
      </c>
      <c r="N26" s="18" t="s">
        <v>49</v>
      </c>
      <c r="O26" s="18">
        <f t="shared" si="0"/>
        <v>45.4</v>
      </c>
      <c r="P26" s="19">
        <v>-10.85</v>
      </c>
      <c r="Q26" s="19">
        <v>0</v>
      </c>
      <c r="R26">
        <v>0.3</v>
      </c>
      <c r="S26" t="s">
        <v>50</v>
      </c>
      <c r="T26" t="s">
        <v>53</v>
      </c>
      <c r="U26" t="s">
        <v>9</v>
      </c>
    </row>
    <row r="27" spans="1:21" ht="12">
      <c r="A27" s="16">
        <v>36516</v>
      </c>
      <c r="B27" s="16">
        <v>2007</v>
      </c>
      <c r="C27" s="16">
        <v>4</v>
      </c>
      <c r="D27" s="16">
        <v>1</v>
      </c>
      <c r="E27" s="17">
        <v>13.899</v>
      </c>
      <c r="F27">
        <v>0.313</v>
      </c>
      <c r="G27">
        <v>0.016</v>
      </c>
      <c r="H27" s="19">
        <v>10.88</v>
      </c>
      <c r="I27" s="18">
        <v>-116.4</v>
      </c>
      <c r="J27" s="18">
        <v>101.9</v>
      </c>
      <c r="K27" s="18">
        <v>161.6</v>
      </c>
      <c r="L27" s="18">
        <v>54.5</v>
      </c>
      <c r="M27" s="17">
        <v>0.0687</v>
      </c>
      <c r="N27" s="18" t="s">
        <v>49</v>
      </c>
      <c r="O27" s="18">
        <f t="shared" si="0"/>
        <v>35.5</v>
      </c>
      <c r="P27" s="19">
        <v>-10.85</v>
      </c>
      <c r="Q27" s="19">
        <v>0</v>
      </c>
      <c r="R27">
        <v>0.3</v>
      </c>
      <c r="S27" t="s">
        <v>50</v>
      </c>
      <c r="T27" t="s">
        <v>53</v>
      </c>
      <c r="U27" t="s">
        <v>54</v>
      </c>
    </row>
    <row r="28" spans="1:21" ht="12">
      <c r="A28" s="16">
        <v>36535</v>
      </c>
      <c r="B28" s="16">
        <v>2007</v>
      </c>
      <c r="C28" s="16">
        <v>4</v>
      </c>
      <c r="D28" s="16">
        <v>1</v>
      </c>
      <c r="E28" s="17">
        <v>15.119</v>
      </c>
      <c r="F28">
        <v>3.098</v>
      </c>
      <c r="G28">
        <v>0.02</v>
      </c>
      <c r="H28" s="19">
        <v>10.19</v>
      </c>
      <c r="I28" s="18">
        <v>-114.9</v>
      </c>
      <c r="J28" s="18">
        <v>98.8</v>
      </c>
      <c r="K28" s="18">
        <v>182.8</v>
      </c>
      <c r="L28" s="18">
        <v>48.1</v>
      </c>
      <c r="M28" s="17">
        <v>0.0681</v>
      </c>
      <c r="N28" s="18" t="s">
        <v>49</v>
      </c>
      <c r="O28" s="18">
        <f t="shared" si="0"/>
        <v>41.9</v>
      </c>
      <c r="P28" s="19">
        <v>-10.85</v>
      </c>
      <c r="Q28" s="19">
        <v>0</v>
      </c>
      <c r="R28">
        <v>0.3</v>
      </c>
      <c r="S28" t="s">
        <v>50</v>
      </c>
      <c r="T28" t="s">
        <v>53</v>
      </c>
      <c r="U28" t="s">
        <v>9</v>
      </c>
    </row>
    <row r="29" spans="1:21" ht="12">
      <c r="A29" s="16">
        <v>36536</v>
      </c>
      <c r="B29" s="16">
        <v>2007</v>
      </c>
      <c r="C29" s="16">
        <v>4</v>
      </c>
      <c r="D29" s="16">
        <v>1</v>
      </c>
      <c r="E29" s="17">
        <v>15.203</v>
      </c>
      <c r="F29">
        <v>2.884</v>
      </c>
      <c r="G29">
        <v>0.022</v>
      </c>
      <c r="H29" s="19">
        <v>10.29</v>
      </c>
      <c r="I29" s="18">
        <v>-113.2</v>
      </c>
      <c r="J29" s="18">
        <v>98.6</v>
      </c>
      <c r="K29" s="18">
        <v>184.5</v>
      </c>
      <c r="L29" s="18">
        <v>48</v>
      </c>
      <c r="M29" s="17">
        <v>0.0686</v>
      </c>
      <c r="N29" s="18" t="s">
        <v>49</v>
      </c>
      <c r="O29" s="18">
        <f t="shared" si="0"/>
        <v>42</v>
      </c>
      <c r="P29" s="19">
        <v>-10.85</v>
      </c>
      <c r="Q29" s="19">
        <v>0</v>
      </c>
      <c r="R29">
        <v>0.2</v>
      </c>
      <c r="S29" t="s">
        <v>50</v>
      </c>
      <c r="T29" t="s">
        <v>53</v>
      </c>
      <c r="U29" t="s">
        <v>9</v>
      </c>
    </row>
    <row r="30" spans="1:21" ht="12">
      <c r="A30" s="16">
        <v>36537</v>
      </c>
      <c r="B30" s="16">
        <v>2007</v>
      </c>
      <c r="C30" s="16">
        <v>4</v>
      </c>
      <c r="D30" s="16">
        <v>1</v>
      </c>
      <c r="E30" s="17">
        <v>15.289</v>
      </c>
      <c r="F30">
        <v>2.881</v>
      </c>
      <c r="G30">
        <v>0.018</v>
      </c>
      <c r="H30" s="19">
        <v>10.48</v>
      </c>
      <c r="I30" s="18">
        <v>-112.2</v>
      </c>
      <c r="J30" s="18">
        <v>97.9</v>
      </c>
      <c r="K30" s="18">
        <v>186.3</v>
      </c>
      <c r="L30" s="18">
        <v>47.9</v>
      </c>
      <c r="M30" s="17">
        <v>0.0692</v>
      </c>
      <c r="N30" s="18" t="s">
        <v>49</v>
      </c>
      <c r="O30" s="18">
        <f t="shared" si="0"/>
        <v>42.1</v>
      </c>
      <c r="P30" s="19">
        <v>-10.85</v>
      </c>
      <c r="Q30" s="19">
        <v>0</v>
      </c>
      <c r="R30">
        <v>0.25</v>
      </c>
      <c r="S30" t="s">
        <v>50</v>
      </c>
      <c r="T30" t="s">
        <v>53</v>
      </c>
      <c r="U30" t="s">
        <v>9</v>
      </c>
    </row>
    <row r="31" spans="1:21" ht="12">
      <c r="A31" s="16">
        <v>36538</v>
      </c>
      <c r="B31" s="16">
        <v>2007</v>
      </c>
      <c r="C31" s="16">
        <v>4</v>
      </c>
      <c r="D31" s="16">
        <v>1</v>
      </c>
      <c r="E31" s="17">
        <v>15.373</v>
      </c>
      <c r="F31">
        <v>0.527</v>
      </c>
      <c r="G31">
        <v>0.018</v>
      </c>
      <c r="H31" s="19">
        <v>10.85</v>
      </c>
      <c r="I31" s="18">
        <v>-111.2</v>
      </c>
      <c r="J31" s="18">
        <v>101.7</v>
      </c>
      <c r="K31" s="18">
        <v>198.8</v>
      </c>
      <c r="L31" s="18">
        <v>54.5</v>
      </c>
      <c r="M31" s="17">
        <v>0.0696</v>
      </c>
      <c r="N31" s="18" t="s">
        <v>49</v>
      </c>
      <c r="O31" s="18">
        <f t="shared" si="0"/>
        <v>35.5</v>
      </c>
      <c r="P31" s="19">
        <v>-10.85</v>
      </c>
      <c r="Q31" s="19">
        <v>0</v>
      </c>
      <c r="R31">
        <v>0.25</v>
      </c>
      <c r="S31" t="s">
        <v>50</v>
      </c>
      <c r="T31" t="s">
        <v>53</v>
      </c>
      <c r="U31" t="s">
        <v>54</v>
      </c>
    </row>
    <row r="32" spans="1:21" ht="12">
      <c r="A32" s="16">
        <v>36557</v>
      </c>
      <c r="B32" s="16">
        <v>2007</v>
      </c>
      <c r="C32" s="16">
        <v>4</v>
      </c>
      <c r="D32" s="16">
        <v>1</v>
      </c>
      <c r="E32" s="17">
        <v>16.708</v>
      </c>
      <c r="F32">
        <v>1.743</v>
      </c>
      <c r="G32">
        <v>0.017</v>
      </c>
      <c r="H32" s="19">
        <v>10.41</v>
      </c>
      <c r="I32" s="18">
        <v>-113</v>
      </c>
      <c r="J32" s="18">
        <v>96.3</v>
      </c>
      <c r="K32" s="18">
        <v>212.3</v>
      </c>
      <c r="L32" s="18">
        <v>41.2</v>
      </c>
      <c r="M32" s="17">
        <v>0.0711</v>
      </c>
      <c r="N32" s="18" t="s">
        <v>49</v>
      </c>
      <c r="O32" s="18">
        <f t="shared" si="0"/>
        <v>48.8</v>
      </c>
      <c r="P32" s="19">
        <v>-10.85</v>
      </c>
      <c r="Q32" s="19">
        <v>0</v>
      </c>
      <c r="R32">
        <v>0.25</v>
      </c>
      <c r="S32" t="s">
        <v>50</v>
      </c>
      <c r="T32" t="s">
        <v>53</v>
      </c>
      <c r="U32" t="s">
        <v>9</v>
      </c>
    </row>
    <row r="33" spans="1:21" ht="12">
      <c r="A33" s="16">
        <v>36558</v>
      </c>
      <c r="B33" s="16">
        <v>2007</v>
      </c>
      <c r="C33" s="16">
        <v>4</v>
      </c>
      <c r="D33" s="16">
        <v>1</v>
      </c>
      <c r="E33" s="17">
        <v>16.791</v>
      </c>
      <c r="F33">
        <v>1.87</v>
      </c>
      <c r="G33">
        <v>0.017</v>
      </c>
      <c r="H33" s="19">
        <v>10.5</v>
      </c>
      <c r="I33" s="18">
        <v>-112.8</v>
      </c>
      <c r="J33" s="18">
        <v>97.3</v>
      </c>
      <c r="K33" s="18">
        <v>213.6</v>
      </c>
      <c r="L33" s="18">
        <v>40.6</v>
      </c>
      <c r="M33" s="17">
        <v>0.0713</v>
      </c>
      <c r="N33" s="18" t="s">
        <v>49</v>
      </c>
      <c r="O33" s="18">
        <f t="shared" si="0"/>
        <v>49.4</v>
      </c>
      <c r="P33" s="19">
        <v>-10.85</v>
      </c>
      <c r="Q33" s="19">
        <v>0</v>
      </c>
      <c r="R33">
        <v>0.2</v>
      </c>
      <c r="S33" t="s">
        <v>50</v>
      </c>
      <c r="T33" t="s">
        <v>53</v>
      </c>
      <c r="U33" t="s">
        <v>9</v>
      </c>
    </row>
    <row r="34" spans="1:21" ht="12">
      <c r="A34" s="16">
        <v>36559</v>
      </c>
      <c r="B34" s="16">
        <v>2007</v>
      </c>
      <c r="C34" s="16">
        <v>4</v>
      </c>
      <c r="D34" s="16">
        <v>1</v>
      </c>
      <c r="E34" s="17">
        <v>16.873</v>
      </c>
      <c r="F34">
        <v>0.323</v>
      </c>
      <c r="G34">
        <v>0.012</v>
      </c>
      <c r="H34" s="19">
        <v>11.35</v>
      </c>
      <c r="I34" s="18">
        <v>-113.7</v>
      </c>
      <c r="J34" s="18">
        <v>97.7</v>
      </c>
      <c r="K34" s="18">
        <v>226.9</v>
      </c>
      <c r="L34" s="18">
        <v>42.8</v>
      </c>
      <c r="M34" s="17">
        <v>0.0717</v>
      </c>
      <c r="N34" s="18" t="s">
        <v>49</v>
      </c>
      <c r="O34" s="18">
        <f t="shared" si="0"/>
        <v>47.2</v>
      </c>
      <c r="P34" s="19">
        <v>-10.85</v>
      </c>
      <c r="Q34" s="19">
        <v>0</v>
      </c>
      <c r="R34">
        <v>0.2</v>
      </c>
      <c r="S34" t="s">
        <v>50</v>
      </c>
      <c r="T34" t="s">
        <v>53</v>
      </c>
      <c r="U34" t="s">
        <v>54</v>
      </c>
    </row>
    <row r="35" spans="1:21" ht="12">
      <c r="A35" s="16">
        <v>36574</v>
      </c>
      <c r="B35" s="16">
        <v>2007</v>
      </c>
      <c r="C35" s="16">
        <v>4</v>
      </c>
      <c r="D35" s="16">
        <v>1</v>
      </c>
      <c r="E35" s="17">
        <v>17.824</v>
      </c>
      <c r="F35">
        <v>0.647</v>
      </c>
      <c r="G35">
        <v>0.013</v>
      </c>
      <c r="H35" s="19">
        <v>10.91</v>
      </c>
      <c r="I35" s="18">
        <v>-115.2</v>
      </c>
      <c r="J35" s="18">
        <v>96</v>
      </c>
      <c r="K35" s="18">
        <v>226.9</v>
      </c>
      <c r="L35" s="18">
        <v>31.1</v>
      </c>
      <c r="M35" s="17">
        <v>0.0841</v>
      </c>
      <c r="N35" s="18" t="s">
        <v>49</v>
      </c>
      <c r="O35" s="18">
        <f t="shared" si="0"/>
        <v>58.9</v>
      </c>
      <c r="P35" s="19">
        <v>-10.85</v>
      </c>
      <c r="Q35" s="19">
        <v>0</v>
      </c>
      <c r="R35">
        <v>0.2</v>
      </c>
      <c r="S35" t="s">
        <v>50</v>
      </c>
      <c r="T35" t="s">
        <v>53</v>
      </c>
      <c r="U35" t="s">
        <v>9</v>
      </c>
    </row>
    <row r="36" spans="1:21" ht="12">
      <c r="A36" s="16">
        <v>36588</v>
      </c>
      <c r="B36" s="16">
        <v>2007</v>
      </c>
      <c r="C36" s="16">
        <v>4</v>
      </c>
      <c r="D36" s="16">
        <v>2</v>
      </c>
      <c r="E36" s="17">
        <v>12.04</v>
      </c>
      <c r="F36">
        <v>3.899</v>
      </c>
      <c r="G36">
        <v>0.029</v>
      </c>
      <c r="H36" s="19">
        <v>10.03</v>
      </c>
      <c r="I36" s="18">
        <v>-118.7</v>
      </c>
      <c r="J36" s="18">
        <v>91.8</v>
      </c>
      <c r="K36" s="18">
        <v>132.7</v>
      </c>
      <c r="L36" s="18">
        <v>30.5</v>
      </c>
      <c r="M36" s="17">
        <v>0.0469</v>
      </c>
      <c r="N36" s="18" t="s">
        <v>49</v>
      </c>
      <c r="O36" s="18">
        <f t="shared" si="0"/>
        <v>59.5</v>
      </c>
      <c r="P36" s="19">
        <v>-10.85</v>
      </c>
      <c r="Q36" s="19">
        <v>0</v>
      </c>
      <c r="R36">
        <v>0.2</v>
      </c>
      <c r="S36" t="s">
        <v>50</v>
      </c>
      <c r="T36" t="s">
        <v>53</v>
      </c>
      <c r="U36" t="s">
        <v>9</v>
      </c>
    </row>
    <row r="37" spans="1:21" ht="12">
      <c r="A37" s="16">
        <v>36590</v>
      </c>
      <c r="B37" s="16">
        <v>2007</v>
      </c>
      <c r="C37" s="16">
        <v>4</v>
      </c>
      <c r="D37" s="16">
        <v>2</v>
      </c>
      <c r="E37" s="17">
        <v>12.221</v>
      </c>
      <c r="F37">
        <v>3.83</v>
      </c>
      <c r="G37">
        <v>0.029</v>
      </c>
      <c r="H37" s="19">
        <v>10.16</v>
      </c>
      <c r="I37" s="18">
        <v>-119.6</v>
      </c>
      <c r="J37" s="18">
        <v>91.4</v>
      </c>
      <c r="K37" s="18">
        <v>134.7</v>
      </c>
      <c r="L37" s="18">
        <v>32.4</v>
      </c>
      <c r="M37" s="17">
        <v>0.0472</v>
      </c>
      <c r="N37" s="18" t="s">
        <v>49</v>
      </c>
      <c r="O37" s="18">
        <f t="shared" si="0"/>
        <v>57.6</v>
      </c>
      <c r="P37" s="19">
        <v>-10.85</v>
      </c>
      <c r="Q37" s="19">
        <v>0</v>
      </c>
      <c r="R37">
        <v>0.2</v>
      </c>
      <c r="S37" t="s">
        <v>50</v>
      </c>
      <c r="T37" t="s">
        <v>53</v>
      </c>
      <c r="U37" t="s">
        <v>9</v>
      </c>
    </row>
    <row r="38" spans="1:21" ht="12">
      <c r="A38" s="16">
        <v>36591</v>
      </c>
      <c r="B38" s="16">
        <v>2007</v>
      </c>
      <c r="C38" s="16">
        <v>4</v>
      </c>
      <c r="D38" s="16">
        <v>2</v>
      </c>
      <c r="E38" s="17">
        <v>12.28</v>
      </c>
      <c r="F38">
        <v>4.086</v>
      </c>
      <c r="G38">
        <v>0.031</v>
      </c>
      <c r="H38" s="19">
        <v>9.94</v>
      </c>
      <c r="I38" s="18">
        <v>-119.1</v>
      </c>
      <c r="J38" s="18">
        <v>92.2</v>
      </c>
      <c r="K38" s="18">
        <v>135.4</v>
      </c>
      <c r="L38" s="18">
        <v>32.9</v>
      </c>
      <c r="M38" s="17">
        <v>0.0474</v>
      </c>
      <c r="N38" s="18" t="s">
        <v>49</v>
      </c>
      <c r="O38" s="18">
        <f t="shared" si="0"/>
        <v>57.1</v>
      </c>
      <c r="P38" s="19">
        <v>-10.85</v>
      </c>
      <c r="Q38" s="19">
        <v>0</v>
      </c>
      <c r="R38">
        <v>0.2</v>
      </c>
      <c r="S38" t="s">
        <v>50</v>
      </c>
      <c r="T38" t="s">
        <v>53</v>
      </c>
      <c r="U38" t="s">
        <v>9</v>
      </c>
    </row>
    <row r="39" spans="1:21" ht="12">
      <c r="A39" s="16">
        <v>36592</v>
      </c>
      <c r="B39" s="16">
        <v>2007</v>
      </c>
      <c r="C39" s="16">
        <v>4</v>
      </c>
      <c r="D39" s="16">
        <v>2</v>
      </c>
      <c r="E39" s="17">
        <v>12.339</v>
      </c>
      <c r="F39">
        <v>4.254</v>
      </c>
      <c r="G39">
        <v>0.027</v>
      </c>
      <c r="H39" s="19">
        <v>9.99</v>
      </c>
      <c r="I39" s="18">
        <v>-119.2</v>
      </c>
      <c r="J39" s="18">
        <v>93</v>
      </c>
      <c r="K39" s="18">
        <v>136.1</v>
      </c>
      <c r="L39" s="18">
        <v>33.5</v>
      </c>
      <c r="M39" s="17">
        <v>0.0475</v>
      </c>
      <c r="N39" s="18" t="s">
        <v>49</v>
      </c>
      <c r="O39" s="18">
        <f t="shared" si="0"/>
        <v>56.5</v>
      </c>
      <c r="P39" s="19">
        <v>-10.85</v>
      </c>
      <c r="Q39" s="19">
        <v>0</v>
      </c>
      <c r="R39">
        <v>0.2</v>
      </c>
      <c r="S39" t="s">
        <v>50</v>
      </c>
      <c r="T39" t="s">
        <v>53</v>
      </c>
      <c r="U39" t="s">
        <v>9</v>
      </c>
    </row>
    <row r="40" spans="1:21" ht="12">
      <c r="A40" s="16">
        <v>36593</v>
      </c>
      <c r="B40" s="16">
        <v>2007</v>
      </c>
      <c r="C40" s="16">
        <v>4</v>
      </c>
      <c r="D40" s="16">
        <v>2</v>
      </c>
      <c r="E40" s="17">
        <v>12.397</v>
      </c>
      <c r="F40">
        <v>4.481</v>
      </c>
      <c r="G40">
        <v>0.03</v>
      </c>
      <c r="H40" s="19">
        <v>10.09</v>
      </c>
      <c r="I40" s="18">
        <v>-119</v>
      </c>
      <c r="J40" s="18">
        <v>92.1</v>
      </c>
      <c r="K40" s="18">
        <v>136.8</v>
      </c>
      <c r="L40" s="18">
        <v>34.1</v>
      </c>
      <c r="M40" s="17">
        <v>0.0477</v>
      </c>
      <c r="N40" s="18" t="s">
        <v>49</v>
      </c>
      <c r="O40" s="18">
        <f t="shared" si="0"/>
        <v>55.9</v>
      </c>
      <c r="P40" s="19">
        <v>-10.85</v>
      </c>
      <c r="Q40" s="19">
        <v>0</v>
      </c>
      <c r="R40">
        <v>0.2</v>
      </c>
      <c r="S40" t="s">
        <v>50</v>
      </c>
      <c r="T40" t="s">
        <v>53</v>
      </c>
      <c r="U40" t="s">
        <v>9</v>
      </c>
    </row>
    <row r="41" spans="1:21" ht="12">
      <c r="A41" s="16">
        <v>36594</v>
      </c>
      <c r="B41" s="16">
        <v>2007</v>
      </c>
      <c r="C41" s="16">
        <v>4</v>
      </c>
      <c r="D41" s="16">
        <v>2</v>
      </c>
      <c r="E41" s="17">
        <v>12.463</v>
      </c>
      <c r="F41">
        <v>4.018</v>
      </c>
      <c r="G41">
        <v>0.023</v>
      </c>
      <c r="H41" s="19">
        <v>10.09</v>
      </c>
      <c r="I41" s="18">
        <v>-119.5</v>
      </c>
      <c r="J41" s="18">
        <v>92.8</v>
      </c>
      <c r="K41" s="18">
        <v>137.6</v>
      </c>
      <c r="L41" s="18">
        <v>34.7</v>
      </c>
      <c r="M41" s="17">
        <v>0.0479</v>
      </c>
      <c r="N41" s="18" t="s">
        <v>49</v>
      </c>
      <c r="O41" s="18">
        <f t="shared" si="0"/>
        <v>55.3</v>
      </c>
      <c r="P41" s="19">
        <v>-10.85</v>
      </c>
      <c r="Q41" s="19">
        <v>0</v>
      </c>
      <c r="R41">
        <v>0.25</v>
      </c>
      <c r="S41" t="s">
        <v>50</v>
      </c>
      <c r="T41" t="s">
        <v>53</v>
      </c>
      <c r="U41" t="s">
        <v>9</v>
      </c>
    </row>
    <row r="42" spans="1:21" ht="12">
      <c r="A42" s="16">
        <v>36595</v>
      </c>
      <c r="B42" s="16">
        <v>2007</v>
      </c>
      <c r="C42" s="16">
        <v>4</v>
      </c>
      <c r="D42" s="16">
        <v>2</v>
      </c>
      <c r="E42" s="17">
        <v>12.523</v>
      </c>
      <c r="F42">
        <v>4.439</v>
      </c>
      <c r="G42">
        <v>0.027</v>
      </c>
      <c r="H42" s="19">
        <v>10.07</v>
      </c>
      <c r="I42" s="18">
        <v>-118.9</v>
      </c>
      <c r="J42" s="18">
        <v>92</v>
      </c>
      <c r="K42" s="18">
        <v>138.3</v>
      </c>
      <c r="L42" s="18">
        <v>35.3</v>
      </c>
      <c r="M42" s="17">
        <v>0.0481</v>
      </c>
      <c r="N42" s="18" t="s">
        <v>49</v>
      </c>
      <c r="O42" s="18">
        <f t="shared" si="0"/>
        <v>54.7</v>
      </c>
      <c r="P42" s="19">
        <v>-10.85</v>
      </c>
      <c r="Q42" s="19">
        <v>0</v>
      </c>
      <c r="R42">
        <v>0.25</v>
      </c>
      <c r="S42" t="s">
        <v>50</v>
      </c>
      <c r="T42" t="s">
        <v>53</v>
      </c>
      <c r="U42" t="s">
        <v>9</v>
      </c>
    </row>
    <row r="43" spans="1:21" ht="12">
      <c r="A43" s="16">
        <v>36596</v>
      </c>
      <c r="B43" s="16">
        <v>2007</v>
      </c>
      <c r="C43" s="16">
        <v>4</v>
      </c>
      <c r="D43" s="16">
        <v>2</v>
      </c>
      <c r="E43" s="17">
        <v>12.583</v>
      </c>
      <c r="F43">
        <v>4.204</v>
      </c>
      <c r="G43">
        <v>0.027</v>
      </c>
      <c r="H43" s="19">
        <v>10.16</v>
      </c>
      <c r="I43" s="18">
        <v>-119.9</v>
      </c>
      <c r="J43" s="18">
        <v>92.7</v>
      </c>
      <c r="K43" s="18">
        <v>139.1</v>
      </c>
      <c r="L43" s="18">
        <v>35.9</v>
      </c>
      <c r="M43" s="17">
        <v>0.0482</v>
      </c>
      <c r="N43" s="18" t="s">
        <v>49</v>
      </c>
      <c r="O43" s="18">
        <f t="shared" si="0"/>
        <v>54.1</v>
      </c>
      <c r="P43" s="19">
        <v>-10.85</v>
      </c>
      <c r="Q43" s="19">
        <v>0</v>
      </c>
      <c r="R43">
        <v>0.25</v>
      </c>
      <c r="S43" t="s">
        <v>50</v>
      </c>
      <c r="T43" t="s">
        <v>53</v>
      </c>
      <c r="U43" t="s">
        <v>9</v>
      </c>
    </row>
    <row r="44" spans="1:21" ht="12">
      <c r="A44" s="16">
        <v>36597</v>
      </c>
      <c r="B44" s="16">
        <v>2007</v>
      </c>
      <c r="C44" s="16">
        <v>4</v>
      </c>
      <c r="D44" s="16">
        <v>2</v>
      </c>
      <c r="E44" s="17">
        <v>12.643</v>
      </c>
      <c r="F44">
        <v>4.49</v>
      </c>
      <c r="G44">
        <v>0.028</v>
      </c>
      <c r="H44" s="19">
        <v>10.04</v>
      </c>
      <c r="I44" s="18">
        <v>-118.9</v>
      </c>
      <c r="J44" s="18">
        <v>92.8</v>
      </c>
      <c r="K44" s="18">
        <v>139.8</v>
      </c>
      <c r="L44" s="18">
        <v>36.4</v>
      </c>
      <c r="M44" s="17">
        <v>0.0484</v>
      </c>
      <c r="N44" s="18" t="s">
        <v>49</v>
      </c>
      <c r="O44" s="18">
        <f t="shared" si="0"/>
        <v>53.6</v>
      </c>
      <c r="P44" s="19">
        <v>-10.85</v>
      </c>
      <c r="Q44" s="19">
        <v>0</v>
      </c>
      <c r="R44">
        <v>0.25</v>
      </c>
      <c r="S44" t="s">
        <v>50</v>
      </c>
      <c r="T44" t="s">
        <v>53</v>
      </c>
      <c r="U44" t="s">
        <v>9</v>
      </c>
    </row>
    <row r="45" spans="1:21" ht="12">
      <c r="A45" s="16">
        <v>36599</v>
      </c>
      <c r="B45" s="16">
        <v>2007</v>
      </c>
      <c r="C45" s="16">
        <v>4</v>
      </c>
      <c r="D45" s="16">
        <v>2</v>
      </c>
      <c r="E45" s="17">
        <v>12.783</v>
      </c>
      <c r="F45">
        <v>4.159</v>
      </c>
      <c r="G45">
        <v>0.029</v>
      </c>
      <c r="H45" s="19">
        <v>10.21</v>
      </c>
      <c r="I45" s="18">
        <v>-119.4</v>
      </c>
      <c r="J45" s="18">
        <v>93.5</v>
      </c>
      <c r="K45" s="18">
        <v>141.7</v>
      </c>
      <c r="L45" s="18">
        <v>37.7</v>
      </c>
      <c r="M45" s="17">
        <v>0.0488</v>
      </c>
      <c r="N45" s="18" t="s">
        <v>49</v>
      </c>
      <c r="O45" s="18">
        <f t="shared" si="0"/>
        <v>52.3</v>
      </c>
      <c r="P45" s="19">
        <v>-10.85</v>
      </c>
      <c r="Q45" s="19">
        <v>0</v>
      </c>
      <c r="R45">
        <v>0.25</v>
      </c>
      <c r="S45" t="s">
        <v>50</v>
      </c>
      <c r="T45" t="s">
        <v>53</v>
      </c>
      <c r="U45" t="s">
        <v>9</v>
      </c>
    </row>
    <row r="46" spans="1:21" ht="12">
      <c r="A46" s="16">
        <v>36600</v>
      </c>
      <c r="B46" s="16">
        <v>2007</v>
      </c>
      <c r="C46" s="16">
        <v>4</v>
      </c>
      <c r="D46" s="16">
        <v>2</v>
      </c>
      <c r="E46" s="17">
        <v>12.875</v>
      </c>
      <c r="F46">
        <v>0.892</v>
      </c>
      <c r="G46">
        <v>0.018</v>
      </c>
      <c r="H46" s="19">
        <v>10.37</v>
      </c>
      <c r="I46" s="18">
        <v>-118.2</v>
      </c>
      <c r="J46" s="18">
        <v>95.1</v>
      </c>
      <c r="K46" s="18">
        <v>141.7</v>
      </c>
      <c r="L46" s="18">
        <v>48</v>
      </c>
      <c r="M46" s="17">
        <v>0.0491</v>
      </c>
      <c r="N46" s="18" t="s">
        <v>49</v>
      </c>
      <c r="O46" s="18">
        <f t="shared" si="0"/>
        <v>42</v>
      </c>
      <c r="P46" s="19">
        <v>-10.85</v>
      </c>
      <c r="Q46" s="19">
        <v>0</v>
      </c>
      <c r="R46">
        <v>0.25</v>
      </c>
      <c r="S46" t="s">
        <v>50</v>
      </c>
      <c r="T46" t="s">
        <v>53</v>
      </c>
      <c r="U46" t="s">
        <v>54</v>
      </c>
    </row>
    <row r="47" spans="1:21" ht="12">
      <c r="A47" s="16">
        <v>36619</v>
      </c>
      <c r="B47" s="16">
        <v>2007</v>
      </c>
      <c r="C47" s="16">
        <v>4</v>
      </c>
      <c r="D47" s="16">
        <v>2</v>
      </c>
      <c r="E47" s="17">
        <v>14.097</v>
      </c>
      <c r="F47">
        <v>5.446</v>
      </c>
      <c r="G47">
        <v>0.034</v>
      </c>
      <c r="H47" s="19">
        <v>10.01</v>
      </c>
      <c r="I47" s="18">
        <v>-119.8</v>
      </c>
      <c r="J47" s="18">
        <v>96.5</v>
      </c>
      <c r="K47" s="18">
        <v>163.3</v>
      </c>
      <c r="L47" s="18">
        <v>46.4</v>
      </c>
      <c r="M47" s="17">
        <v>0.0473</v>
      </c>
      <c r="N47" s="18" t="s">
        <v>49</v>
      </c>
      <c r="O47" s="18">
        <f t="shared" si="0"/>
        <v>43.6</v>
      </c>
      <c r="P47" s="19">
        <v>-10.85</v>
      </c>
      <c r="Q47" s="19">
        <v>0</v>
      </c>
      <c r="R47">
        <v>0.25</v>
      </c>
      <c r="S47" t="s">
        <v>50</v>
      </c>
      <c r="T47" t="s">
        <v>53</v>
      </c>
      <c r="U47" t="s">
        <v>9</v>
      </c>
    </row>
    <row r="48" spans="1:21" ht="12">
      <c r="A48" s="16">
        <v>36620</v>
      </c>
      <c r="B48" s="16">
        <v>2007</v>
      </c>
      <c r="C48" s="16">
        <v>4</v>
      </c>
      <c r="D48" s="16">
        <v>2</v>
      </c>
      <c r="E48" s="17">
        <v>14.219</v>
      </c>
      <c r="F48">
        <v>0.973</v>
      </c>
      <c r="G48">
        <v>0.016</v>
      </c>
      <c r="H48" s="19">
        <v>10</v>
      </c>
      <c r="I48" s="18">
        <v>-119.1</v>
      </c>
      <c r="J48" s="18">
        <v>99.8</v>
      </c>
      <c r="K48" s="18">
        <v>170.9</v>
      </c>
      <c r="L48" s="18">
        <v>55.8</v>
      </c>
      <c r="M48" s="17">
        <v>0.0464</v>
      </c>
      <c r="N48" s="18" t="s">
        <v>49</v>
      </c>
      <c r="O48" s="18">
        <f t="shared" si="0"/>
        <v>34.2</v>
      </c>
      <c r="P48" s="19">
        <v>-10.85</v>
      </c>
      <c r="Q48" s="19">
        <v>0</v>
      </c>
      <c r="R48">
        <v>0.25</v>
      </c>
      <c r="S48" t="s">
        <v>50</v>
      </c>
      <c r="T48" t="s">
        <v>53</v>
      </c>
      <c r="U48" t="s">
        <v>54</v>
      </c>
    </row>
    <row r="49" spans="1:21" ht="12">
      <c r="A49" s="16">
        <v>36639</v>
      </c>
      <c r="B49" s="16">
        <v>2007</v>
      </c>
      <c r="C49" s="16">
        <v>4</v>
      </c>
      <c r="D49" s="16">
        <v>2</v>
      </c>
      <c r="E49" s="17">
        <v>15.447</v>
      </c>
      <c r="F49">
        <v>7.873</v>
      </c>
      <c r="G49">
        <v>0.038</v>
      </c>
      <c r="H49" s="19">
        <v>10.08</v>
      </c>
      <c r="I49" s="18">
        <v>-117.1</v>
      </c>
      <c r="J49" s="18">
        <v>98</v>
      </c>
      <c r="K49" s="18">
        <v>190.7</v>
      </c>
      <c r="L49" s="18">
        <v>47.5</v>
      </c>
      <c r="M49" s="17">
        <v>0.0416</v>
      </c>
      <c r="N49" s="18" t="s">
        <v>49</v>
      </c>
      <c r="O49" s="18">
        <f t="shared" si="0"/>
        <v>42.5</v>
      </c>
      <c r="P49" s="19">
        <v>-10.85</v>
      </c>
      <c r="Q49" s="19">
        <v>0</v>
      </c>
      <c r="R49">
        <v>0.25</v>
      </c>
      <c r="S49" t="s">
        <v>50</v>
      </c>
      <c r="T49" t="s">
        <v>53</v>
      </c>
      <c r="U49" t="s">
        <v>9</v>
      </c>
    </row>
    <row r="50" spans="1:21" ht="12">
      <c r="A50" s="16">
        <v>36640</v>
      </c>
      <c r="B50" s="16">
        <v>2007</v>
      </c>
      <c r="C50" s="16">
        <v>4</v>
      </c>
      <c r="D50" s="16">
        <v>2</v>
      </c>
      <c r="E50" s="17">
        <v>15.561</v>
      </c>
      <c r="F50">
        <v>1.373</v>
      </c>
      <c r="G50">
        <v>0.017</v>
      </c>
      <c r="H50" s="19">
        <v>10.05</v>
      </c>
      <c r="I50" s="18">
        <v>-114.2</v>
      </c>
      <c r="J50" s="18">
        <v>99.2</v>
      </c>
      <c r="K50" s="18">
        <v>204.4</v>
      </c>
      <c r="L50" s="18">
        <v>53.3</v>
      </c>
      <c r="M50" s="17">
        <v>0.0413</v>
      </c>
      <c r="N50" s="18" t="s">
        <v>49</v>
      </c>
      <c r="O50" s="18">
        <f t="shared" si="0"/>
        <v>36.7</v>
      </c>
      <c r="P50" s="19">
        <v>-10.85</v>
      </c>
      <c r="Q50" s="19">
        <v>0</v>
      </c>
      <c r="R50">
        <v>0.25</v>
      </c>
      <c r="S50" t="s">
        <v>50</v>
      </c>
      <c r="T50" t="s">
        <v>53</v>
      </c>
      <c r="U50" t="s">
        <v>54</v>
      </c>
    </row>
    <row r="51" spans="1:21" ht="12">
      <c r="A51" s="16">
        <v>36659</v>
      </c>
      <c r="B51" s="16">
        <v>2007</v>
      </c>
      <c r="C51" s="16">
        <v>4</v>
      </c>
      <c r="D51" s="16">
        <v>2</v>
      </c>
      <c r="E51" s="17">
        <v>16.834</v>
      </c>
      <c r="F51">
        <v>6.797</v>
      </c>
      <c r="G51">
        <v>0.044</v>
      </c>
      <c r="H51" s="19">
        <v>10.07</v>
      </c>
      <c r="I51" s="18">
        <v>-116.7</v>
      </c>
      <c r="J51" s="18">
        <v>95.1</v>
      </c>
      <c r="K51" s="18">
        <v>215.1</v>
      </c>
      <c r="L51" s="18">
        <v>39.7</v>
      </c>
      <c r="M51" s="17">
        <v>0.0402</v>
      </c>
      <c r="N51" s="18" t="s">
        <v>49</v>
      </c>
      <c r="O51" s="18">
        <f t="shared" si="0"/>
        <v>50.3</v>
      </c>
      <c r="P51" s="19">
        <v>-10.85</v>
      </c>
      <c r="Q51" s="19">
        <v>0</v>
      </c>
      <c r="R51">
        <v>0.25</v>
      </c>
      <c r="S51" t="s">
        <v>50</v>
      </c>
      <c r="T51" t="s">
        <v>53</v>
      </c>
      <c r="U51" t="s">
        <v>9</v>
      </c>
    </row>
    <row r="52" spans="1:21" ht="12">
      <c r="A52" s="16">
        <v>36660</v>
      </c>
      <c r="B52" s="16">
        <v>2007</v>
      </c>
      <c r="C52" s="16">
        <v>4</v>
      </c>
      <c r="D52" s="16">
        <v>2</v>
      </c>
      <c r="E52" s="17">
        <v>16.921</v>
      </c>
      <c r="F52">
        <v>6.91</v>
      </c>
      <c r="G52">
        <v>0.039</v>
      </c>
      <c r="H52" s="19">
        <v>9.94</v>
      </c>
      <c r="I52" s="18">
        <v>-116.8</v>
      </c>
      <c r="J52" s="18">
        <v>96.2</v>
      </c>
      <c r="K52" s="18">
        <v>216.4</v>
      </c>
      <c r="L52" s="18">
        <v>39</v>
      </c>
      <c r="M52" s="17">
        <v>0.0401</v>
      </c>
      <c r="N52" s="18" t="s">
        <v>49</v>
      </c>
      <c r="O52" s="18">
        <f t="shared" si="0"/>
        <v>51</v>
      </c>
      <c r="P52" s="19">
        <v>-10.85</v>
      </c>
      <c r="Q52" s="19">
        <v>0</v>
      </c>
      <c r="R52">
        <v>0.15</v>
      </c>
      <c r="S52" t="s">
        <v>50</v>
      </c>
      <c r="T52" t="s">
        <v>53</v>
      </c>
      <c r="U52" t="s">
        <v>9</v>
      </c>
    </row>
    <row r="53" spans="1:21" ht="12">
      <c r="A53" s="16">
        <v>36661</v>
      </c>
      <c r="B53" s="16">
        <v>2007</v>
      </c>
      <c r="C53" s="16">
        <v>4</v>
      </c>
      <c r="D53" s="16">
        <v>2</v>
      </c>
      <c r="E53" s="17">
        <v>17.011</v>
      </c>
      <c r="F53">
        <v>1.196</v>
      </c>
      <c r="G53">
        <v>0.017</v>
      </c>
      <c r="H53" s="19">
        <v>10.44</v>
      </c>
      <c r="I53" s="18">
        <v>-116.7</v>
      </c>
      <c r="J53" s="18">
        <v>96.6</v>
      </c>
      <c r="K53" s="18">
        <v>229.5</v>
      </c>
      <c r="L53" s="18">
        <v>40.8</v>
      </c>
      <c r="M53" s="17">
        <v>0.04</v>
      </c>
      <c r="N53" s="18" t="s">
        <v>49</v>
      </c>
      <c r="O53" s="18">
        <f t="shared" si="0"/>
        <v>49.2</v>
      </c>
      <c r="P53" s="19">
        <v>-10.85</v>
      </c>
      <c r="Q53" s="19">
        <v>0</v>
      </c>
      <c r="R53">
        <v>0.15</v>
      </c>
      <c r="S53" t="s">
        <v>50</v>
      </c>
      <c r="T53" t="s">
        <v>53</v>
      </c>
      <c r="U53" t="s">
        <v>54</v>
      </c>
    </row>
    <row r="54" spans="1:21" ht="12">
      <c r="A54" s="16">
        <v>36677</v>
      </c>
      <c r="B54" s="16">
        <v>2007</v>
      </c>
      <c r="C54" s="16">
        <v>4</v>
      </c>
      <c r="D54" s="16">
        <v>2</v>
      </c>
      <c r="E54" s="17">
        <v>18.084</v>
      </c>
      <c r="F54">
        <v>5.064</v>
      </c>
      <c r="G54">
        <v>0.03</v>
      </c>
      <c r="H54" s="19">
        <v>10.14</v>
      </c>
      <c r="I54" s="18">
        <v>-117.3</v>
      </c>
      <c r="J54" s="18">
        <v>96.6</v>
      </c>
      <c r="K54" s="18">
        <v>230.2</v>
      </c>
      <c r="L54" s="18">
        <v>27.7</v>
      </c>
      <c r="M54" s="17">
        <v>0.037</v>
      </c>
      <c r="N54" s="18" t="s">
        <v>49</v>
      </c>
      <c r="O54" s="18">
        <f t="shared" si="0"/>
        <v>62.3</v>
      </c>
      <c r="P54" s="19">
        <v>-10.85</v>
      </c>
      <c r="Q54" s="19">
        <v>0</v>
      </c>
      <c r="R54">
        <v>0.15</v>
      </c>
      <c r="S54" t="s">
        <v>50</v>
      </c>
      <c r="T54" t="s">
        <v>53</v>
      </c>
      <c r="U54" t="s">
        <v>9</v>
      </c>
    </row>
    <row r="55" spans="1:21" ht="12">
      <c r="A55" s="16">
        <v>36678</v>
      </c>
      <c r="B55" s="16">
        <v>2007</v>
      </c>
      <c r="C55" s="16">
        <v>4</v>
      </c>
      <c r="D55" s="16">
        <v>2</v>
      </c>
      <c r="E55" s="17">
        <v>18.163</v>
      </c>
      <c r="F55">
        <v>4.693</v>
      </c>
      <c r="G55">
        <v>0.034</v>
      </c>
      <c r="H55" s="19">
        <v>10</v>
      </c>
      <c r="I55" s="18">
        <v>-118.9</v>
      </c>
      <c r="J55" s="18">
        <v>95.9</v>
      </c>
      <c r="K55" s="18">
        <v>231</v>
      </c>
      <c r="L55" s="18">
        <v>26.8</v>
      </c>
      <c r="M55" s="17">
        <v>0.0371</v>
      </c>
      <c r="N55" s="18" t="s">
        <v>49</v>
      </c>
      <c r="O55" s="18">
        <f t="shared" si="0"/>
        <v>63.2</v>
      </c>
      <c r="P55" s="19">
        <v>-10.85</v>
      </c>
      <c r="Q55" s="19">
        <v>0</v>
      </c>
      <c r="R55">
        <v>0.05</v>
      </c>
      <c r="S55" t="s">
        <v>50</v>
      </c>
      <c r="T55" t="s">
        <v>53</v>
      </c>
      <c r="U55" t="s">
        <v>9</v>
      </c>
    </row>
    <row r="56" spans="1:21" ht="12">
      <c r="A56" s="16">
        <v>36679</v>
      </c>
      <c r="B56" s="16">
        <v>2007</v>
      </c>
      <c r="C56" s="16">
        <v>4</v>
      </c>
      <c r="D56" s="16">
        <v>2</v>
      </c>
      <c r="E56" s="17">
        <v>18.219</v>
      </c>
      <c r="F56">
        <v>0.776</v>
      </c>
      <c r="G56">
        <v>0.025</v>
      </c>
      <c r="H56" s="19">
        <v>10.23</v>
      </c>
      <c r="I56" s="18">
        <v>-118.3</v>
      </c>
      <c r="J56" s="18">
        <v>97.1</v>
      </c>
      <c r="K56" s="18">
        <v>242.1</v>
      </c>
      <c r="L56" s="18">
        <v>26.6</v>
      </c>
      <c r="M56" s="17">
        <v>0.0373</v>
      </c>
      <c r="N56" s="18" t="s">
        <v>49</v>
      </c>
      <c r="O56" s="18">
        <f t="shared" si="0"/>
        <v>63.4</v>
      </c>
      <c r="P56" s="19">
        <v>-10.85</v>
      </c>
      <c r="Q56" s="19">
        <v>0</v>
      </c>
      <c r="R56">
        <v>0.05</v>
      </c>
      <c r="S56" t="s">
        <v>50</v>
      </c>
      <c r="T56" t="s">
        <v>53</v>
      </c>
      <c r="U56" t="s">
        <v>54</v>
      </c>
    </row>
    <row r="57" spans="1:21" ht="12">
      <c r="A57" s="16">
        <v>36681</v>
      </c>
      <c r="B57" s="16">
        <v>2007</v>
      </c>
      <c r="C57" s="16">
        <v>4</v>
      </c>
      <c r="D57" s="16">
        <v>2</v>
      </c>
      <c r="E57" s="17">
        <v>18.386</v>
      </c>
      <c r="F57">
        <v>3.915</v>
      </c>
      <c r="G57">
        <v>0.029</v>
      </c>
      <c r="H57" s="19">
        <v>10.04</v>
      </c>
      <c r="I57" s="18">
        <v>-117.8</v>
      </c>
      <c r="J57" s="18">
        <v>96.4</v>
      </c>
      <c r="K57" s="18">
        <v>233.1</v>
      </c>
      <c r="L57" s="18">
        <v>24.4</v>
      </c>
      <c r="M57" s="17">
        <v>0.0378</v>
      </c>
      <c r="N57" s="18" t="s">
        <v>49</v>
      </c>
      <c r="O57" s="18">
        <f t="shared" si="0"/>
        <v>65.6</v>
      </c>
      <c r="P57" s="19">
        <v>-10.85</v>
      </c>
      <c r="Q57" s="19">
        <v>0</v>
      </c>
      <c r="R57">
        <v>0.05</v>
      </c>
      <c r="S57" t="s">
        <v>50</v>
      </c>
      <c r="T57" t="s">
        <v>53</v>
      </c>
      <c r="U57" t="s">
        <v>9</v>
      </c>
    </row>
    <row r="58" spans="14:15" ht="12">
      <c r="N58" s="18"/>
      <c r="O58" s="18"/>
    </row>
    <row r="59" spans="1:21" ht="12">
      <c r="A59" s="16">
        <v>36725</v>
      </c>
      <c r="B59" s="16">
        <v>2007</v>
      </c>
      <c r="C59" s="16">
        <v>4</v>
      </c>
      <c r="D59" s="16">
        <v>3</v>
      </c>
      <c r="E59" s="17">
        <v>4.947</v>
      </c>
      <c r="F59">
        <v>693.778</v>
      </c>
      <c r="G59">
        <v>3.481</v>
      </c>
      <c r="H59" s="19">
        <v>15.76</v>
      </c>
      <c r="I59" s="18">
        <v>-117</v>
      </c>
      <c r="J59" s="18">
        <v>97.9</v>
      </c>
      <c r="K59" s="18">
        <v>280.4</v>
      </c>
      <c r="L59" s="18">
        <v>31.1</v>
      </c>
      <c r="M59" s="17">
        <v>0.0305</v>
      </c>
      <c r="N59" s="18" t="s">
        <v>49</v>
      </c>
      <c r="O59" s="18">
        <f t="shared" si="0"/>
        <v>58.9</v>
      </c>
      <c r="P59" s="19">
        <v>-10.85</v>
      </c>
      <c r="Q59" s="19">
        <v>0</v>
      </c>
      <c r="R59">
        <v>0.05</v>
      </c>
      <c r="S59" t="s">
        <v>50</v>
      </c>
      <c r="T59" t="s">
        <v>51</v>
      </c>
      <c r="U59" t="s">
        <v>1</v>
      </c>
    </row>
    <row r="60" spans="1:21" ht="12">
      <c r="A60" s="16">
        <v>36726</v>
      </c>
      <c r="B60" s="16">
        <v>2007</v>
      </c>
      <c r="C60" s="16">
        <v>4</v>
      </c>
      <c r="D60" s="16">
        <v>3</v>
      </c>
      <c r="E60" s="17">
        <v>5.086</v>
      </c>
      <c r="F60">
        <v>4.007</v>
      </c>
      <c r="G60">
        <v>0.052</v>
      </c>
      <c r="H60" s="19">
        <v>8.8</v>
      </c>
      <c r="I60" s="18">
        <v>-115.4</v>
      </c>
      <c r="J60" s="18">
        <v>100</v>
      </c>
      <c r="K60" s="18">
        <v>173.9</v>
      </c>
      <c r="L60" s="18">
        <v>55.5</v>
      </c>
      <c r="M60" s="17">
        <v>0.0302</v>
      </c>
      <c r="N60" s="18" t="s">
        <v>49</v>
      </c>
      <c r="O60" s="18">
        <f t="shared" si="0"/>
        <v>34.5</v>
      </c>
      <c r="P60" s="19">
        <v>-10.85</v>
      </c>
      <c r="Q60" s="19">
        <v>0</v>
      </c>
      <c r="R60">
        <v>0.05</v>
      </c>
      <c r="S60" t="s">
        <v>50</v>
      </c>
      <c r="T60" t="s">
        <v>51</v>
      </c>
      <c r="U60" t="s">
        <v>52</v>
      </c>
    </row>
    <row r="61" spans="1:21" ht="12">
      <c r="A61" s="16">
        <v>36727</v>
      </c>
      <c r="B61" s="16">
        <v>2007</v>
      </c>
      <c r="C61" s="16">
        <v>4</v>
      </c>
      <c r="D61" s="16">
        <v>3</v>
      </c>
      <c r="E61" s="17">
        <v>5.131</v>
      </c>
      <c r="F61">
        <v>4.205</v>
      </c>
      <c r="G61">
        <v>0.06</v>
      </c>
      <c r="H61" s="19">
        <v>8.52</v>
      </c>
      <c r="I61" s="18">
        <v>-115.4</v>
      </c>
      <c r="J61" s="18">
        <v>100.4</v>
      </c>
      <c r="K61" s="18">
        <v>175</v>
      </c>
      <c r="L61" s="18">
        <v>55.6</v>
      </c>
      <c r="M61" s="17">
        <v>0.0301</v>
      </c>
      <c r="N61" s="18" t="s">
        <v>49</v>
      </c>
      <c r="O61" s="18">
        <f t="shared" si="0"/>
        <v>34.4</v>
      </c>
      <c r="P61" s="19">
        <v>-10.85</v>
      </c>
      <c r="Q61" s="19">
        <v>0</v>
      </c>
      <c r="R61">
        <v>0.15</v>
      </c>
      <c r="S61" t="s">
        <v>50</v>
      </c>
      <c r="T61" t="s">
        <v>51</v>
      </c>
      <c r="U61" t="s">
        <v>52</v>
      </c>
    </row>
    <row r="62" spans="1:21" ht="12">
      <c r="A62" s="16">
        <v>36728</v>
      </c>
      <c r="B62" s="16">
        <v>2007</v>
      </c>
      <c r="C62" s="16">
        <v>4</v>
      </c>
      <c r="D62" s="16">
        <v>3</v>
      </c>
      <c r="E62" s="17">
        <v>5.175</v>
      </c>
      <c r="F62">
        <v>4.01</v>
      </c>
      <c r="G62">
        <v>0.047</v>
      </c>
      <c r="H62" s="19">
        <v>8.75</v>
      </c>
      <c r="I62" s="18">
        <v>-117.5</v>
      </c>
      <c r="J62" s="18">
        <v>100.7</v>
      </c>
      <c r="K62" s="18">
        <v>176.1</v>
      </c>
      <c r="L62" s="18">
        <v>55.7</v>
      </c>
      <c r="M62" s="17">
        <v>0.03</v>
      </c>
      <c r="N62" s="18" t="s">
        <v>49</v>
      </c>
      <c r="O62" s="18">
        <f t="shared" si="0"/>
        <v>34.3</v>
      </c>
      <c r="P62" s="19">
        <v>-10.85</v>
      </c>
      <c r="Q62" s="19">
        <v>0</v>
      </c>
      <c r="R62">
        <v>0.25</v>
      </c>
      <c r="S62" t="s">
        <v>50</v>
      </c>
      <c r="T62" t="s">
        <v>51</v>
      </c>
      <c r="U62" t="s">
        <v>52</v>
      </c>
    </row>
    <row r="63" spans="1:21" ht="12">
      <c r="A63" s="16">
        <v>36729</v>
      </c>
      <c r="B63" s="16">
        <v>2007</v>
      </c>
      <c r="C63" s="16">
        <v>4</v>
      </c>
      <c r="D63" s="16">
        <v>3</v>
      </c>
      <c r="E63" s="17">
        <v>5.219</v>
      </c>
      <c r="F63">
        <v>4.449</v>
      </c>
      <c r="G63">
        <v>0.051</v>
      </c>
      <c r="H63" s="19">
        <v>8.99</v>
      </c>
      <c r="I63" s="18">
        <v>-116.3</v>
      </c>
      <c r="J63" s="18">
        <v>100.4</v>
      </c>
      <c r="K63" s="18">
        <v>177.3</v>
      </c>
      <c r="L63" s="18">
        <v>55.7</v>
      </c>
      <c r="M63" s="17">
        <v>0.0299</v>
      </c>
      <c r="N63" s="18" t="s">
        <v>49</v>
      </c>
      <c r="O63" s="18">
        <f t="shared" si="0"/>
        <v>34.3</v>
      </c>
      <c r="P63" s="19">
        <v>-10.85</v>
      </c>
      <c r="Q63" s="19">
        <v>0</v>
      </c>
      <c r="R63">
        <v>0.15</v>
      </c>
      <c r="S63" t="s">
        <v>50</v>
      </c>
      <c r="T63" t="s">
        <v>51</v>
      </c>
      <c r="U63" t="s">
        <v>52</v>
      </c>
    </row>
    <row r="64" spans="1:21" ht="12">
      <c r="A64" s="16">
        <v>36730</v>
      </c>
      <c r="B64" s="16">
        <v>2007</v>
      </c>
      <c r="C64" s="16">
        <v>4</v>
      </c>
      <c r="D64" s="16">
        <v>3</v>
      </c>
      <c r="E64" s="17">
        <v>5.261</v>
      </c>
      <c r="F64">
        <v>3.677</v>
      </c>
      <c r="G64">
        <v>0.056</v>
      </c>
      <c r="H64" s="19">
        <v>8.9</v>
      </c>
      <c r="I64" s="18">
        <v>-115.9</v>
      </c>
      <c r="J64" s="18">
        <v>99.7</v>
      </c>
      <c r="K64" s="18">
        <v>178.3</v>
      </c>
      <c r="L64" s="18">
        <v>55.7</v>
      </c>
      <c r="M64" s="17">
        <v>0.0299</v>
      </c>
      <c r="N64" s="18" t="s">
        <v>49</v>
      </c>
      <c r="O64" s="18">
        <f t="shared" si="0"/>
        <v>34.3</v>
      </c>
      <c r="P64" s="19">
        <v>-10.85</v>
      </c>
      <c r="Q64" s="19">
        <v>0</v>
      </c>
      <c r="R64">
        <v>0</v>
      </c>
      <c r="S64" t="s">
        <v>50</v>
      </c>
      <c r="T64" t="s">
        <v>51</v>
      </c>
      <c r="U64" t="s">
        <v>52</v>
      </c>
    </row>
    <row r="65" spans="1:21" ht="12">
      <c r="A65" s="16">
        <v>36731</v>
      </c>
      <c r="B65" s="16">
        <v>2007</v>
      </c>
      <c r="C65" s="16">
        <v>4</v>
      </c>
      <c r="D65" s="16">
        <v>3</v>
      </c>
      <c r="E65" s="17">
        <v>5.297</v>
      </c>
      <c r="F65">
        <v>4.285</v>
      </c>
      <c r="G65">
        <v>0.06</v>
      </c>
      <c r="H65" s="19">
        <v>8.69</v>
      </c>
      <c r="I65" s="18">
        <v>-115.6</v>
      </c>
      <c r="J65" s="18">
        <v>100.9</v>
      </c>
      <c r="K65" s="18">
        <v>179.3</v>
      </c>
      <c r="L65" s="18">
        <v>55.7</v>
      </c>
      <c r="M65" s="17">
        <v>0.0298</v>
      </c>
      <c r="N65" s="18" t="s">
        <v>49</v>
      </c>
      <c r="O65" s="18">
        <f t="shared" si="0"/>
        <v>34.3</v>
      </c>
      <c r="P65" s="19">
        <v>-10.85</v>
      </c>
      <c r="Q65" s="19">
        <v>0</v>
      </c>
      <c r="R65">
        <v>0.1</v>
      </c>
      <c r="S65" t="s">
        <v>50</v>
      </c>
      <c r="T65" t="s">
        <v>51</v>
      </c>
      <c r="U65" t="s">
        <v>52</v>
      </c>
    </row>
    <row r="66" spans="1:21" ht="12">
      <c r="A66" s="16">
        <v>36732</v>
      </c>
      <c r="B66" s="16">
        <v>2007</v>
      </c>
      <c r="C66" s="16">
        <v>4</v>
      </c>
      <c r="D66" s="16">
        <v>3</v>
      </c>
      <c r="E66" s="17">
        <v>5.355</v>
      </c>
      <c r="F66">
        <v>4.418</v>
      </c>
      <c r="G66">
        <v>0.046</v>
      </c>
      <c r="H66" s="19">
        <v>8.83</v>
      </c>
      <c r="I66" s="18">
        <v>-115.8</v>
      </c>
      <c r="J66" s="18">
        <v>101</v>
      </c>
      <c r="K66" s="18">
        <v>180.8</v>
      </c>
      <c r="L66" s="18">
        <v>55.7</v>
      </c>
      <c r="M66" s="17">
        <v>0.0297</v>
      </c>
      <c r="N66" s="18" t="s">
        <v>49</v>
      </c>
      <c r="O66" s="18">
        <f t="shared" si="0"/>
        <v>34.3</v>
      </c>
      <c r="P66" s="19">
        <v>-10.85</v>
      </c>
      <c r="Q66" s="19">
        <v>0</v>
      </c>
      <c r="R66">
        <v>0.2</v>
      </c>
      <c r="S66" t="s">
        <v>50</v>
      </c>
      <c r="T66" t="s">
        <v>51</v>
      </c>
      <c r="U66" t="s">
        <v>52</v>
      </c>
    </row>
    <row r="67" spans="1:21" ht="12">
      <c r="A67" s="16">
        <v>36736</v>
      </c>
      <c r="B67" s="16">
        <v>2007</v>
      </c>
      <c r="C67" s="16">
        <v>4</v>
      </c>
      <c r="D67" s="16">
        <v>3</v>
      </c>
      <c r="E67" s="17">
        <v>5.669</v>
      </c>
      <c r="F67">
        <v>5.488</v>
      </c>
      <c r="G67">
        <v>0.065</v>
      </c>
      <c r="H67" s="19">
        <v>8.84</v>
      </c>
      <c r="I67" s="18">
        <v>-113.7</v>
      </c>
      <c r="J67" s="18">
        <v>99.1</v>
      </c>
      <c r="K67" s="18">
        <v>100.6</v>
      </c>
      <c r="L67" s="18">
        <v>64.2</v>
      </c>
      <c r="M67" s="17">
        <v>0.0292</v>
      </c>
      <c r="N67" s="18" t="s">
        <v>49</v>
      </c>
      <c r="O67" s="18">
        <f aca="true" t="shared" si="1" ref="O67:O130">90-L67</f>
        <v>25.799999999999997</v>
      </c>
      <c r="P67" s="19">
        <v>-10.85</v>
      </c>
      <c r="Q67" s="19">
        <v>0</v>
      </c>
      <c r="R67">
        <v>0.2</v>
      </c>
      <c r="S67" t="s">
        <v>50</v>
      </c>
      <c r="T67" t="s">
        <v>51</v>
      </c>
      <c r="U67" t="s">
        <v>4</v>
      </c>
    </row>
    <row r="68" spans="1:21" ht="12">
      <c r="A68" s="16">
        <v>36737</v>
      </c>
      <c r="B68" s="16">
        <v>2007</v>
      </c>
      <c r="C68" s="16">
        <v>4</v>
      </c>
      <c r="D68" s="16">
        <v>3</v>
      </c>
      <c r="E68" s="17">
        <v>5.693</v>
      </c>
      <c r="F68">
        <v>5.844</v>
      </c>
      <c r="G68">
        <v>0.073</v>
      </c>
      <c r="H68" s="19">
        <v>9.22</v>
      </c>
      <c r="I68" s="18">
        <v>-113.7</v>
      </c>
      <c r="J68" s="18">
        <v>97.6</v>
      </c>
      <c r="K68" s="18">
        <v>100.9</v>
      </c>
      <c r="L68" s="18">
        <v>64.5</v>
      </c>
      <c r="M68" s="17">
        <v>0.0292</v>
      </c>
      <c r="N68" s="18" t="s">
        <v>49</v>
      </c>
      <c r="O68" s="18">
        <f t="shared" si="1"/>
        <v>25.5</v>
      </c>
      <c r="P68" s="19">
        <v>-10.85</v>
      </c>
      <c r="Q68" s="19">
        <v>0</v>
      </c>
      <c r="R68">
        <v>0.1</v>
      </c>
      <c r="S68" t="s">
        <v>50</v>
      </c>
      <c r="T68" t="s">
        <v>51</v>
      </c>
      <c r="U68" t="s">
        <v>4</v>
      </c>
    </row>
    <row r="69" spans="1:21" ht="12">
      <c r="A69" s="16">
        <v>36738</v>
      </c>
      <c r="B69" s="16">
        <v>2007</v>
      </c>
      <c r="C69" s="16">
        <v>4</v>
      </c>
      <c r="D69" s="16">
        <v>3</v>
      </c>
      <c r="E69" s="17">
        <v>5.719</v>
      </c>
      <c r="F69">
        <v>5.073</v>
      </c>
      <c r="G69">
        <v>0.063</v>
      </c>
      <c r="H69" s="19">
        <v>9.41</v>
      </c>
      <c r="I69" s="18">
        <v>-112.6</v>
      </c>
      <c r="J69" s="18">
        <v>95.6</v>
      </c>
      <c r="K69" s="18">
        <v>101.2</v>
      </c>
      <c r="L69" s="18">
        <v>64.9</v>
      </c>
      <c r="M69" s="17">
        <v>0.0292</v>
      </c>
      <c r="N69" s="18" t="s">
        <v>49</v>
      </c>
      <c r="O69" s="18">
        <f t="shared" si="1"/>
        <v>25.099999999999994</v>
      </c>
      <c r="P69" s="19">
        <v>-10.85</v>
      </c>
      <c r="Q69" s="19">
        <v>0</v>
      </c>
      <c r="R69">
        <v>0</v>
      </c>
      <c r="S69" t="s">
        <v>50</v>
      </c>
      <c r="T69" t="s">
        <v>51</v>
      </c>
      <c r="U69" t="s">
        <v>4</v>
      </c>
    </row>
    <row r="70" spans="1:21" ht="12">
      <c r="A70" s="16">
        <v>36739</v>
      </c>
      <c r="B70" s="16">
        <v>2007</v>
      </c>
      <c r="C70" s="16">
        <v>4</v>
      </c>
      <c r="D70" s="16">
        <v>3</v>
      </c>
      <c r="E70" s="17">
        <v>5.763</v>
      </c>
      <c r="F70">
        <v>5.087</v>
      </c>
      <c r="G70">
        <v>0.057</v>
      </c>
      <c r="H70" s="19">
        <v>8.99</v>
      </c>
      <c r="I70" s="18">
        <v>-114.6</v>
      </c>
      <c r="J70" s="18">
        <v>98.9</v>
      </c>
      <c r="K70" s="18">
        <v>101.7</v>
      </c>
      <c r="L70" s="18">
        <v>65.5</v>
      </c>
      <c r="M70" s="17">
        <v>0.0292</v>
      </c>
      <c r="N70" s="18" t="s">
        <v>49</v>
      </c>
      <c r="O70" s="18">
        <f t="shared" si="1"/>
        <v>24.5</v>
      </c>
      <c r="P70" s="19">
        <v>-10.85</v>
      </c>
      <c r="Q70" s="19">
        <v>0</v>
      </c>
      <c r="R70">
        <v>0.3</v>
      </c>
      <c r="S70" t="s">
        <v>50</v>
      </c>
      <c r="T70" t="s">
        <v>51</v>
      </c>
      <c r="U70" t="s">
        <v>4</v>
      </c>
    </row>
    <row r="71" spans="1:21" ht="12">
      <c r="A71" s="16">
        <v>36758</v>
      </c>
      <c r="B71" s="16">
        <v>2007</v>
      </c>
      <c r="C71" s="16">
        <v>4</v>
      </c>
      <c r="D71" s="16">
        <v>3</v>
      </c>
      <c r="E71" s="17">
        <v>7.875</v>
      </c>
      <c r="F71">
        <v>789.606</v>
      </c>
      <c r="G71">
        <v>6.077</v>
      </c>
      <c r="H71" s="19">
        <v>18.39</v>
      </c>
      <c r="I71" s="18">
        <v>-109.3</v>
      </c>
      <c r="J71" s="18">
        <v>104.3</v>
      </c>
      <c r="K71" s="18">
        <v>257</v>
      </c>
      <c r="L71" s="18">
        <v>77.8</v>
      </c>
      <c r="M71" s="17">
        <v>0.0326</v>
      </c>
      <c r="N71" s="18" t="s">
        <v>49</v>
      </c>
      <c r="O71" s="18">
        <f t="shared" si="1"/>
        <v>12.200000000000003</v>
      </c>
      <c r="P71" s="19">
        <v>-10.85</v>
      </c>
      <c r="Q71" s="19">
        <v>0</v>
      </c>
      <c r="R71">
        <v>0.2</v>
      </c>
      <c r="S71" t="s">
        <v>50</v>
      </c>
      <c r="T71" t="s">
        <v>51</v>
      </c>
      <c r="U71" t="s">
        <v>3</v>
      </c>
    </row>
    <row r="72" spans="1:21" ht="12">
      <c r="A72" s="16">
        <v>36776</v>
      </c>
      <c r="B72" s="16">
        <v>2007</v>
      </c>
      <c r="C72" s="16">
        <v>4</v>
      </c>
      <c r="D72" s="16">
        <v>3</v>
      </c>
      <c r="E72" s="17">
        <v>10.015</v>
      </c>
      <c r="F72">
        <v>811.132</v>
      </c>
      <c r="G72">
        <v>5.305</v>
      </c>
      <c r="H72" s="19">
        <v>17.81</v>
      </c>
      <c r="I72" s="18">
        <v>-112.7</v>
      </c>
      <c r="J72" s="18">
        <v>110.9</v>
      </c>
      <c r="K72" s="18">
        <v>-86.7</v>
      </c>
      <c r="L72" s="18">
        <v>47.7</v>
      </c>
      <c r="M72" s="17">
        <v>0.0296</v>
      </c>
      <c r="N72" s="18" t="s">
        <v>49</v>
      </c>
      <c r="O72" s="18">
        <f t="shared" si="1"/>
        <v>42.3</v>
      </c>
      <c r="P72" s="19">
        <v>-10.85</v>
      </c>
      <c r="Q72" s="19">
        <v>0</v>
      </c>
      <c r="R72">
        <v>0.2</v>
      </c>
      <c r="S72" t="s">
        <v>50</v>
      </c>
      <c r="T72" t="s">
        <v>51</v>
      </c>
      <c r="U72" t="s">
        <v>3</v>
      </c>
    </row>
    <row r="73" spans="1:21" ht="12">
      <c r="A73" s="16">
        <v>36777</v>
      </c>
      <c r="B73" s="16">
        <v>2007</v>
      </c>
      <c r="C73" s="16">
        <v>4</v>
      </c>
      <c r="D73" s="16">
        <v>3</v>
      </c>
      <c r="E73" s="17">
        <v>10.095</v>
      </c>
      <c r="F73">
        <v>823.287</v>
      </c>
      <c r="G73">
        <v>5.123</v>
      </c>
      <c r="H73" s="19">
        <v>17.71</v>
      </c>
      <c r="I73" s="18">
        <v>-111</v>
      </c>
      <c r="J73" s="18">
        <v>108.7</v>
      </c>
      <c r="K73" s="18">
        <v>-86.3</v>
      </c>
      <c r="L73" s="18">
        <v>46.6</v>
      </c>
      <c r="M73" s="17">
        <v>0.0301</v>
      </c>
      <c r="N73" s="18" t="s">
        <v>49</v>
      </c>
      <c r="O73" s="18">
        <f t="shared" si="1"/>
        <v>43.4</v>
      </c>
      <c r="P73" s="19">
        <v>-10.85</v>
      </c>
      <c r="Q73" s="19">
        <v>0</v>
      </c>
      <c r="R73">
        <v>0.2</v>
      </c>
      <c r="S73" t="s">
        <v>50</v>
      </c>
      <c r="T73" t="s">
        <v>51</v>
      </c>
      <c r="U73" t="s">
        <v>3</v>
      </c>
    </row>
    <row r="74" spans="1:21" ht="12">
      <c r="A74" s="16">
        <v>36788</v>
      </c>
      <c r="B74" s="16">
        <v>2007</v>
      </c>
      <c r="C74" s="16">
        <v>4</v>
      </c>
      <c r="D74" s="16">
        <v>3</v>
      </c>
      <c r="E74" s="17">
        <v>11.606</v>
      </c>
      <c r="F74">
        <v>8.104</v>
      </c>
      <c r="G74">
        <v>0.067</v>
      </c>
      <c r="H74" s="19">
        <v>10.09</v>
      </c>
      <c r="I74" s="18">
        <v>-114.8</v>
      </c>
      <c r="J74" s="18">
        <v>107.2</v>
      </c>
      <c r="K74" s="18">
        <v>129</v>
      </c>
      <c r="L74" s="18">
        <v>26.5</v>
      </c>
      <c r="M74" s="17">
        <v>0.0298</v>
      </c>
      <c r="N74" s="18" t="s">
        <v>49</v>
      </c>
      <c r="O74" s="18">
        <f t="shared" si="1"/>
        <v>63.5</v>
      </c>
      <c r="P74" s="19">
        <v>-10.85</v>
      </c>
      <c r="Q74" s="19">
        <v>0</v>
      </c>
      <c r="R74">
        <v>0.2</v>
      </c>
      <c r="S74" t="s">
        <v>50</v>
      </c>
      <c r="T74" t="s">
        <v>53</v>
      </c>
      <c r="U74" t="s">
        <v>9</v>
      </c>
    </row>
    <row r="75" spans="1:21" ht="12">
      <c r="A75" s="16">
        <v>36789</v>
      </c>
      <c r="B75" s="16">
        <v>2007</v>
      </c>
      <c r="C75" s="16">
        <v>4</v>
      </c>
      <c r="D75" s="16">
        <v>3</v>
      </c>
      <c r="E75" s="17">
        <v>11.695</v>
      </c>
      <c r="F75">
        <v>7.551</v>
      </c>
      <c r="G75">
        <v>0.068</v>
      </c>
      <c r="H75" s="19">
        <v>10.03</v>
      </c>
      <c r="I75" s="18">
        <v>-114.5</v>
      </c>
      <c r="J75" s="18">
        <v>106.4</v>
      </c>
      <c r="K75" s="18">
        <v>129.9</v>
      </c>
      <c r="L75" s="18">
        <v>27.5</v>
      </c>
      <c r="M75" s="17">
        <v>0.0295</v>
      </c>
      <c r="N75" s="18" t="s">
        <v>49</v>
      </c>
      <c r="O75" s="18">
        <f t="shared" si="1"/>
        <v>62.5</v>
      </c>
      <c r="P75" s="19">
        <v>-10.85</v>
      </c>
      <c r="Q75" s="19">
        <v>0</v>
      </c>
      <c r="R75">
        <v>0.05</v>
      </c>
      <c r="S75" t="s">
        <v>50</v>
      </c>
      <c r="T75" t="s">
        <v>53</v>
      </c>
      <c r="U75" t="s">
        <v>9</v>
      </c>
    </row>
    <row r="76" spans="1:21" ht="12">
      <c r="A76" s="16">
        <v>36790</v>
      </c>
      <c r="B76" s="16">
        <v>2007</v>
      </c>
      <c r="C76" s="16">
        <v>4</v>
      </c>
      <c r="D76" s="16">
        <v>3</v>
      </c>
      <c r="E76" s="17">
        <v>11.791</v>
      </c>
      <c r="F76">
        <v>8.394</v>
      </c>
      <c r="G76">
        <v>0.068</v>
      </c>
      <c r="H76" s="19">
        <v>10.03</v>
      </c>
      <c r="I76" s="18">
        <v>-115.3</v>
      </c>
      <c r="J76" s="18">
        <v>105.3</v>
      </c>
      <c r="K76" s="18">
        <v>130.8</v>
      </c>
      <c r="L76" s="18">
        <v>28.5</v>
      </c>
      <c r="M76" s="17">
        <v>0.0292</v>
      </c>
      <c r="N76" s="18" t="s">
        <v>49</v>
      </c>
      <c r="O76" s="18">
        <f t="shared" si="1"/>
        <v>61.5</v>
      </c>
      <c r="P76" s="19">
        <v>-10.85</v>
      </c>
      <c r="Q76" s="19">
        <v>0</v>
      </c>
      <c r="R76">
        <v>0.1</v>
      </c>
      <c r="S76" t="s">
        <v>50</v>
      </c>
      <c r="T76" t="s">
        <v>53</v>
      </c>
      <c r="U76" t="s">
        <v>9</v>
      </c>
    </row>
    <row r="77" spans="1:21" ht="12">
      <c r="A77" s="16">
        <v>36792</v>
      </c>
      <c r="B77" s="16">
        <v>2007</v>
      </c>
      <c r="C77" s="16">
        <v>4</v>
      </c>
      <c r="D77" s="16">
        <v>3</v>
      </c>
      <c r="E77" s="17">
        <v>11.952</v>
      </c>
      <c r="F77">
        <v>8.876</v>
      </c>
      <c r="G77">
        <v>0.073</v>
      </c>
      <c r="H77" s="19">
        <v>10.01</v>
      </c>
      <c r="I77" s="18">
        <v>-115.2</v>
      </c>
      <c r="J77" s="18">
        <v>106.2</v>
      </c>
      <c r="K77" s="18">
        <v>132.5</v>
      </c>
      <c r="L77" s="18">
        <v>30.3</v>
      </c>
      <c r="M77" s="17">
        <v>0.0288</v>
      </c>
      <c r="N77" s="18" t="s">
        <v>49</v>
      </c>
      <c r="O77" s="18">
        <f t="shared" si="1"/>
        <v>59.7</v>
      </c>
      <c r="P77" s="19">
        <v>-10.85</v>
      </c>
      <c r="Q77" s="19">
        <v>0</v>
      </c>
      <c r="R77">
        <v>0.1</v>
      </c>
      <c r="S77" t="s">
        <v>50</v>
      </c>
      <c r="T77" t="s">
        <v>53</v>
      </c>
      <c r="U77" t="s">
        <v>9</v>
      </c>
    </row>
    <row r="78" spans="1:21" ht="12">
      <c r="A78" s="16">
        <v>36793</v>
      </c>
      <c r="B78" s="16">
        <v>2007</v>
      </c>
      <c r="C78" s="16">
        <v>4</v>
      </c>
      <c r="D78" s="16">
        <v>3</v>
      </c>
      <c r="E78" s="17">
        <v>12.012</v>
      </c>
      <c r="F78">
        <v>8.863</v>
      </c>
      <c r="G78">
        <v>0.069</v>
      </c>
      <c r="H78" s="19">
        <v>10.1</v>
      </c>
      <c r="I78" s="18">
        <v>-114.6</v>
      </c>
      <c r="J78" s="18">
        <v>106</v>
      </c>
      <c r="K78" s="18">
        <v>133.1</v>
      </c>
      <c r="L78" s="18">
        <v>30.9</v>
      </c>
      <c r="M78" s="17">
        <v>0.0287</v>
      </c>
      <c r="N78" s="18" t="s">
        <v>49</v>
      </c>
      <c r="O78" s="18">
        <f t="shared" si="1"/>
        <v>59.1</v>
      </c>
      <c r="P78" s="19">
        <v>-10.85</v>
      </c>
      <c r="Q78" s="19">
        <v>0</v>
      </c>
      <c r="R78">
        <v>0.1</v>
      </c>
      <c r="S78" t="s">
        <v>50</v>
      </c>
      <c r="T78" t="s">
        <v>53</v>
      </c>
      <c r="U78" t="s">
        <v>9</v>
      </c>
    </row>
    <row r="79" spans="1:21" ht="12">
      <c r="A79" s="16">
        <v>36794</v>
      </c>
      <c r="B79" s="16">
        <v>2007</v>
      </c>
      <c r="C79" s="16">
        <v>4</v>
      </c>
      <c r="D79" s="16">
        <v>3</v>
      </c>
      <c r="E79" s="17">
        <v>12.07</v>
      </c>
      <c r="F79">
        <v>9.243</v>
      </c>
      <c r="G79">
        <v>0.072</v>
      </c>
      <c r="H79" s="19">
        <v>9.99</v>
      </c>
      <c r="I79" s="18">
        <v>-114.8</v>
      </c>
      <c r="J79" s="18">
        <v>105.8</v>
      </c>
      <c r="K79" s="18">
        <v>133.7</v>
      </c>
      <c r="L79" s="18">
        <v>31.5</v>
      </c>
      <c r="M79" s="17">
        <v>0.0285</v>
      </c>
      <c r="N79" s="18" t="s">
        <v>49</v>
      </c>
      <c r="O79" s="18">
        <f t="shared" si="1"/>
        <v>58.5</v>
      </c>
      <c r="P79" s="19">
        <v>-10.85</v>
      </c>
      <c r="Q79" s="19">
        <v>0</v>
      </c>
      <c r="R79">
        <v>0.1</v>
      </c>
      <c r="S79" t="s">
        <v>50</v>
      </c>
      <c r="T79" t="s">
        <v>53</v>
      </c>
      <c r="U79" t="s">
        <v>9</v>
      </c>
    </row>
    <row r="80" spans="1:21" ht="12">
      <c r="A80" s="16">
        <v>36795</v>
      </c>
      <c r="B80" s="16">
        <v>2007</v>
      </c>
      <c r="C80" s="16">
        <v>4</v>
      </c>
      <c r="D80" s="16">
        <v>3</v>
      </c>
      <c r="E80" s="17">
        <v>12.13</v>
      </c>
      <c r="F80">
        <v>9.364</v>
      </c>
      <c r="G80">
        <v>0.071</v>
      </c>
      <c r="H80" s="19">
        <v>10.12</v>
      </c>
      <c r="I80" s="18">
        <v>-114.7</v>
      </c>
      <c r="J80" s="18">
        <v>106.1</v>
      </c>
      <c r="K80" s="18">
        <v>134.4</v>
      </c>
      <c r="L80" s="18">
        <v>32.1</v>
      </c>
      <c r="M80" s="17">
        <v>0.0284</v>
      </c>
      <c r="N80" s="18" t="s">
        <v>49</v>
      </c>
      <c r="O80" s="18">
        <f t="shared" si="1"/>
        <v>57.9</v>
      </c>
      <c r="P80" s="19">
        <v>-10.85</v>
      </c>
      <c r="Q80" s="19">
        <v>0</v>
      </c>
      <c r="R80">
        <v>0.1</v>
      </c>
      <c r="S80" t="s">
        <v>50</v>
      </c>
      <c r="T80" t="s">
        <v>53</v>
      </c>
      <c r="U80" t="s">
        <v>9</v>
      </c>
    </row>
    <row r="81" spans="1:21" ht="12">
      <c r="A81" s="16">
        <v>36796</v>
      </c>
      <c r="B81" s="16">
        <v>2007</v>
      </c>
      <c r="C81" s="16">
        <v>4</v>
      </c>
      <c r="D81" s="16">
        <v>3</v>
      </c>
      <c r="E81" s="17">
        <v>12.202</v>
      </c>
      <c r="F81">
        <v>9.871</v>
      </c>
      <c r="G81">
        <v>0.069</v>
      </c>
      <c r="H81" s="19">
        <v>10.13</v>
      </c>
      <c r="I81" s="18">
        <v>-115.2</v>
      </c>
      <c r="J81" s="18">
        <v>106</v>
      </c>
      <c r="K81" s="18">
        <v>135.2</v>
      </c>
      <c r="L81" s="18">
        <v>32.8</v>
      </c>
      <c r="M81" s="17">
        <v>0.0283</v>
      </c>
      <c r="N81" s="18" t="s">
        <v>49</v>
      </c>
      <c r="O81" s="18">
        <f t="shared" si="1"/>
        <v>57.2</v>
      </c>
      <c r="P81" s="19">
        <v>-10.85</v>
      </c>
      <c r="Q81" s="19">
        <v>0</v>
      </c>
      <c r="R81">
        <v>0.1</v>
      </c>
      <c r="S81" t="s">
        <v>50</v>
      </c>
      <c r="T81" t="s">
        <v>53</v>
      </c>
      <c r="U81" t="s">
        <v>9</v>
      </c>
    </row>
    <row r="82" spans="1:21" ht="12">
      <c r="A82" s="16">
        <v>36797</v>
      </c>
      <c r="B82" s="16">
        <v>2007</v>
      </c>
      <c r="C82" s="16">
        <v>4</v>
      </c>
      <c r="D82" s="16">
        <v>3</v>
      </c>
      <c r="E82" s="17">
        <v>12.262</v>
      </c>
      <c r="F82">
        <v>9.945</v>
      </c>
      <c r="G82">
        <v>0.067</v>
      </c>
      <c r="H82" s="19">
        <v>10.15</v>
      </c>
      <c r="I82" s="18">
        <v>-115</v>
      </c>
      <c r="J82" s="18">
        <v>107.3</v>
      </c>
      <c r="K82" s="18">
        <v>135.9</v>
      </c>
      <c r="L82" s="18">
        <v>33.4</v>
      </c>
      <c r="M82" s="17">
        <v>0.0282</v>
      </c>
      <c r="N82" s="18" t="s">
        <v>49</v>
      </c>
      <c r="O82" s="18">
        <f t="shared" si="1"/>
        <v>56.6</v>
      </c>
      <c r="P82" s="19">
        <v>-10.85</v>
      </c>
      <c r="Q82" s="19">
        <v>0</v>
      </c>
      <c r="R82">
        <v>0.1</v>
      </c>
      <c r="S82" t="s">
        <v>50</v>
      </c>
      <c r="T82" t="s">
        <v>53</v>
      </c>
      <c r="U82" t="s">
        <v>9</v>
      </c>
    </row>
    <row r="83" spans="1:21" ht="12">
      <c r="A83" s="16">
        <v>36798</v>
      </c>
      <c r="B83" s="16">
        <v>2007</v>
      </c>
      <c r="C83" s="16">
        <v>4</v>
      </c>
      <c r="D83" s="16">
        <v>3</v>
      </c>
      <c r="E83" s="17">
        <v>12.32</v>
      </c>
      <c r="F83">
        <v>10.244</v>
      </c>
      <c r="G83">
        <v>0.077</v>
      </c>
      <c r="H83" s="19">
        <v>10.02</v>
      </c>
      <c r="I83" s="18">
        <v>-115.4</v>
      </c>
      <c r="J83" s="18">
        <v>106.2</v>
      </c>
      <c r="K83" s="18">
        <v>136.6</v>
      </c>
      <c r="L83" s="18">
        <v>34</v>
      </c>
      <c r="M83" s="17">
        <v>0.0281</v>
      </c>
      <c r="N83" s="18" t="s">
        <v>49</v>
      </c>
      <c r="O83" s="18">
        <f t="shared" si="1"/>
        <v>56</v>
      </c>
      <c r="P83" s="19">
        <v>-10.85</v>
      </c>
      <c r="Q83" s="19">
        <v>0</v>
      </c>
      <c r="R83">
        <v>0.1</v>
      </c>
      <c r="S83" t="s">
        <v>50</v>
      </c>
      <c r="T83" t="s">
        <v>53</v>
      </c>
      <c r="U83" t="s">
        <v>9</v>
      </c>
    </row>
    <row r="84" spans="1:21" ht="12">
      <c r="A84" s="16">
        <v>36799</v>
      </c>
      <c r="B84" s="16">
        <v>2007</v>
      </c>
      <c r="C84" s="16">
        <v>4</v>
      </c>
      <c r="D84" s="16">
        <v>3</v>
      </c>
      <c r="E84" s="17">
        <v>12.38</v>
      </c>
      <c r="F84">
        <v>10.28</v>
      </c>
      <c r="G84">
        <v>0.074</v>
      </c>
      <c r="H84" s="19">
        <v>10.06</v>
      </c>
      <c r="I84" s="18">
        <v>-115.4</v>
      </c>
      <c r="J84" s="18">
        <v>106.8</v>
      </c>
      <c r="K84" s="18">
        <v>137.3</v>
      </c>
      <c r="L84" s="18">
        <v>34.5</v>
      </c>
      <c r="M84" s="17">
        <v>0.028</v>
      </c>
      <c r="N84" s="18" t="s">
        <v>49</v>
      </c>
      <c r="O84" s="18">
        <f t="shared" si="1"/>
        <v>55.5</v>
      </c>
      <c r="P84" s="19">
        <v>-10.85</v>
      </c>
      <c r="Q84" s="19">
        <v>0</v>
      </c>
      <c r="R84">
        <v>0.1</v>
      </c>
      <c r="S84" t="s">
        <v>50</v>
      </c>
      <c r="T84" t="s">
        <v>53</v>
      </c>
      <c r="U84" t="s">
        <v>9</v>
      </c>
    </row>
    <row r="85" spans="1:21" ht="12">
      <c r="A85" s="16">
        <v>36800</v>
      </c>
      <c r="B85" s="16">
        <v>2007</v>
      </c>
      <c r="C85" s="16">
        <v>4</v>
      </c>
      <c r="D85" s="16">
        <v>3</v>
      </c>
      <c r="E85" s="17">
        <v>12.453</v>
      </c>
      <c r="F85">
        <v>10.752</v>
      </c>
      <c r="G85">
        <v>0.073</v>
      </c>
      <c r="H85" s="19">
        <v>10.04</v>
      </c>
      <c r="I85" s="18">
        <v>-115</v>
      </c>
      <c r="J85" s="18">
        <v>106.1</v>
      </c>
      <c r="K85" s="18">
        <v>138.2</v>
      </c>
      <c r="L85" s="18">
        <v>35.2</v>
      </c>
      <c r="M85" s="17">
        <v>0.0278</v>
      </c>
      <c r="N85" s="18" t="s">
        <v>49</v>
      </c>
      <c r="O85" s="18">
        <f t="shared" si="1"/>
        <v>54.8</v>
      </c>
      <c r="P85" s="19">
        <v>-10.85</v>
      </c>
      <c r="Q85" s="19">
        <v>0</v>
      </c>
      <c r="R85">
        <v>0.1</v>
      </c>
      <c r="S85" t="s">
        <v>50</v>
      </c>
      <c r="T85" t="s">
        <v>53</v>
      </c>
      <c r="U85" t="s">
        <v>9</v>
      </c>
    </row>
    <row r="86" spans="1:21" ht="12">
      <c r="A86" s="16">
        <v>36801</v>
      </c>
      <c r="B86" s="16">
        <v>2007</v>
      </c>
      <c r="C86" s="16">
        <v>4</v>
      </c>
      <c r="D86" s="16">
        <v>3</v>
      </c>
      <c r="E86" s="17">
        <v>12.512</v>
      </c>
      <c r="F86">
        <v>10.526</v>
      </c>
      <c r="G86">
        <v>0.074</v>
      </c>
      <c r="H86" s="19">
        <v>10.02</v>
      </c>
      <c r="I86" s="18">
        <v>-116.2</v>
      </c>
      <c r="J86" s="18">
        <v>106</v>
      </c>
      <c r="K86" s="18">
        <v>139</v>
      </c>
      <c r="L86" s="18">
        <v>35.8</v>
      </c>
      <c r="M86" s="17">
        <v>0.0277</v>
      </c>
      <c r="N86" s="18" t="s">
        <v>49</v>
      </c>
      <c r="O86" s="18">
        <f t="shared" si="1"/>
        <v>54.2</v>
      </c>
      <c r="P86" s="19">
        <v>-10.85</v>
      </c>
      <c r="Q86" s="19">
        <v>0</v>
      </c>
      <c r="R86">
        <v>0.1</v>
      </c>
      <c r="S86" t="s">
        <v>50</v>
      </c>
      <c r="T86" t="s">
        <v>53</v>
      </c>
      <c r="U86" t="s">
        <v>9</v>
      </c>
    </row>
    <row r="87" spans="1:21" ht="12">
      <c r="A87" s="16">
        <v>36802</v>
      </c>
      <c r="B87" s="16">
        <v>2007</v>
      </c>
      <c r="C87" s="16">
        <v>4</v>
      </c>
      <c r="D87" s="16">
        <v>3</v>
      </c>
      <c r="E87" s="17">
        <v>12.573</v>
      </c>
      <c r="F87">
        <v>10.698</v>
      </c>
      <c r="G87">
        <v>0.078</v>
      </c>
      <c r="H87" s="19">
        <v>10.08</v>
      </c>
      <c r="I87" s="18">
        <v>-115.3</v>
      </c>
      <c r="J87" s="18">
        <v>107.2</v>
      </c>
      <c r="K87" s="18">
        <v>139.7</v>
      </c>
      <c r="L87" s="18">
        <v>36.4</v>
      </c>
      <c r="M87" s="17">
        <v>0.0276</v>
      </c>
      <c r="N87" s="18" t="s">
        <v>49</v>
      </c>
      <c r="O87" s="18">
        <f t="shared" si="1"/>
        <v>53.6</v>
      </c>
      <c r="P87" s="19">
        <v>-10.85</v>
      </c>
      <c r="Q87" s="19">
        <v>0</v>
      </c>
      <c r="R87">
        <v>0.1</v>
      </c>
      <c r="S87" t="s">
        <v>50</v>
      </c>
      <c r="T87" t="s">
        <v>53</v>
      </c>
      <c r="U87" t="s">
        <v>9</v>
      </c>
    </row>
    <row r="88" spans="1:21" ht="12">
      <c r="A88" s="16">
        <v>36803</v>
      </c>
      <c r="B88" s="16">
        <v>2007</v>
      </c>
      <c r="C88" s="16">
        <v>4</v>
      </c>
      <c r="D88" s="16">
        <v>3</v>
      </c>
      <c r="E88" s="17">
        <v>12.632</v>
      </c>
      <c r="F88">
        <v>11.095</v>
      </c>
      <c r="G88">
        <v>0.079</v>
      </c>
      <c r="H88" s="19">
        <v>10.06</v>
      </c>
      <c r="I88" s="18">
        <v>-115.8</v>
      </c>
      <c r="J88" s="18">
        <v>106.3</v>
      </c>
      <c r="K88" s="18">
        <v>140.5</v>
      </c>
      <c r="L88" s="18">
        <v>36.9</v>
      </c>
      <c r="M88" s="17">
        <v>0.0274</v>
      </c>
      <c r="N88" s="18" t="s">
        <v>49</v>
      </c>
      <c r="O88" s="18">
        <f t="shared" si="1"/>
        <v>53.1</v>
      </c>
      <c r="P88" s="19">
        <v>-10.85</v>
      </c>
      <c r="Q88" s="19">
        <v>0</v>
      </c>
      <c r="R88">
        <v>0.1</v>
      </c>
      <c r="S88" t="s">
        <v>50</v>
      </c>
      <c r="T88" t="s">
        <v>53</v>
      </c>
      <c r="U88" t="s">
        <v>9</v>
      </c>
    </row>
    <row r="89" spans="1:21" ht="12">
      <c r="A89" s="16">
        <v>36805</v>
      </c>
      <c r="B89" s="16">
        <v>2007</v>
      </c>
      <c r="C89" s="16">
        <v>4</v>
      </c>
      <c r="D89" s="16">
        <v>3</v>
      </c>
      <c r="E89" s="17">
        <v>12.764</v>
      </c>
      <c r="F89">
        <v>11.456</v>
      </c>
      <c r="G89">
        <v>0.074</v>
      </c>
      <c r="H89" s="19">
        <v>10.11</v>
      </c>
      <c r="I89" s="18">
        <v>-116.1</v>
      </c>
      <c r="J89" s="18">
        <v>106.7</v>
      </c>
      <c r="K89" s="18">
        <v>142.3</v>
      </c>
      <c r="L89" s="18">
        <v>38</v>
      </c>
      <c r="M89" s="17">
        <v>0.0271</v>
      </c>
      <c r="N89" s="18" t="s">
        <v>49</v>
      </c>
      <c r="O89" s="18">
        <f t="shared" si="1"/>
        <v>52</v>
      </c>
      <c r="P89" s="19">
        <v>-10.85</v>
      </c>
      <c r="Q89" s="19">
        <v>0</v>
      </c>
      <c r="R89">
        <v>0.05</v>
      </c>
      <c r="S89" t="s">
        <v>50</v>
      </c>
      <c r="T89" t="s">
        <v>53</v>
      </c>
      <c r="U89" t="s">
        <v>9</v>
      </c>
    </row>
    <row r="90" spans="1:21" ht="12">
      <c r="A90" s="16">
        <v>36806</v>
      </c>
      <c r="B90" s="16">
        <v>2007</v>
      </c>
      <c r="C90" s="16">
        <v>4</v>
      </c>
      <c r="D90" s="16">
        <v>3</v>
      </c>
      <c r="E90" s="17">
        <v>12.847</v>
      </c>
      <c r="F90">
        <v>1.981</v>
      </c>
      <c r="G90">
        <v>0.021</v>
      </c>
      <c r="H90" s="19">
        <v>10.01</v>
      </c>
      <c r="I90" s="18">
        <v>-115.2</v>
      </c>
      <c r="J90" s="18">
        <v>108.3</v>
      </c>
      <c r="K90" s="18">
        <v>142.2</v>
      </c>
      <c r="L90" s="18">
        <v>48.2</v>
      </c>
      <c r="M90" s="17">
        <v>0.0269</v>
      </c>
      <c r="N90" s="18" t="s">
        <v>49</v>
      </c>
      <c r="O90" s="18">
        <f t="shared" si="1"/>
        <v>41.8</v>
      </c>
      <c r="P90" s="19">
        <v>-10.85</v>
      </c>
      <c r="Q90" s="19">
        <v>0</v>
      </c>
      <c r="R90">
        <v>0.05</v>
      </c>
      <c r="S90" t="s">
        <v>50</v>
      </c>
      <c r="T90" t="s">
        <v>53</v>
      </c>
      <c r="U90" t="s">
        <v>54</v>
      </c>
    </row>
    <row r="91" spans="1:21" ht="12">
      <c r="A91" s="16">
        <v>36826</v>
      </c>
      <c r="B91" s="16">
        <v>2007</v>
      </c>
      <c r="C91" s="16">
        <v>4</v>
      </c>
      <c r="D91" s="16">
        <v>3</v>
      </c>
      <c r="E91" s="17">
        <v>14.101</v>
      </c>
      <c r="F91">
        <v>13.082</v>
      </c>
      <c r="G91">
        <v>0.084</v>
      </c>
      <c r="H91" s="19">
        <v>10.17</v>
      </c>
      <c r="I91" s="18">
        <v>-116.6</v>
      </c>
      <c r="J91" s="18">
        <v>109.4</v>
      </c>
      <c r="K91" s="18">
        <v>164.6</v>
      </c>
      <c r="L91" s="18">
        <v>46.7</v>
      </c>
      <c r="M91" s="17">
        <v>0.0264</v>
      </c>
      <c r="N91" s="18" t="s">
        <v>49</v>
      </c>
      <c r="O91" s="18">
        <f t="shared" si="1"/>
        <v>43.3</v>
      </c>
      <c r="P91" s="19">
        <v>-10.85</v>
      </c>
      <c r="Q91" s="19">
        <v>0</v>
      </c>
      <c r="R91">
        <v>0.05</v>
      </c>
      <c r="S91" t="s">
        <v>50</v>
      </c>
      <c r="T91" t="s">
        <v>53</v>
      </c>
      <c r="U91" t="s">
        <v>9</v>
      </c>
    </row>
    <row r="92" spans="1:21" ht="12">
      <c r="A92" s="16">
        <v>36828</v>
      </c>
      <c r="B92" s="16">
        <v>2007</v>
      </c>
      <c r="C92" s="16">
        <v>4</v>
      </c>
      <c r="D92" s="16">
        <v>3</v>
      </c>
      <c r="E92" s="17">
        <v>14.231</v>
      </c>
      <c r="F92">
        <v>13.359</v>
      </c>
      <c r="G92">
        <v>0.078</v>
      </c>
      <c r="H92" s="19">
        <v>9.97</v>
      </c>
      <c r="I92" s="18">
        <v>-116</v>
      </c>
      <c r="J92" s="18">
        <v>109.6</v>
      </c>
      <c r="K92" s="18">
        <v>167.1</v>
      </c>
      <c r="L92" s="18">
        <v>47.1</v>
      </c>
      <c r="M92" s="17">
        <v>0.0264</v>
      </c>
      <c r="N92" s="18" t="s">
        <v>49</v>
      </c>
      <c r="O92" s="18">
        <f t="shared" si="1"/>
        <v>42.9</v>
      </c>
      <c r="P92" s="19">
        <v>-10.85</v>
      </c>
      <c r="Q92" s="19">
        <v>0</v>
      </c>
      <c r="R92">
        <v>0.05</v>
      </c>
      <c r="S92" t="s">
        <v>50</v>
      </c>
      <c r="T92" t="s">
        <v>53</v>
      </c>
      <c r="U92" t="s">
        <v>9</v>
      </c>
    </row>
    <row r="93" spans="1:21" ht="12">
      <c r="A93" s="16">
        <v>36829</v>
      </c>
      <c r="B93" s="16">
        <v>2007</v>
      </c>
      <c r="C93" s="16">
        <v>4</v>
      </c>
      <c r="D93" s="16">
        <v>3</v>
      </c>
      <c r="E93" s="17">
        <v>14.29</v>
      </c>
      <c r="F93">
        <v>13.164</v>
      </c>
      <c r="G93">
        <v>0.079</v>
      </c>
      <c r="H93" s="19">
        <v>9.9</v>
      </c>
      <c r="I93" s="18">
        <v>-115.6</v>
      </c>
      <c r="J93" s="18">
        <v>110.1</v>
      </c>
      <c r="K93" s="18">
        <v>168.3</v>
      </c>
      <c r="L93" s="18">
        <v>47.3</v>
      </c>
      <c r="M93" s="17">
        <v>0.0264</v>
      </c>
      <c r="N93" s="18" t="s">
        <v>49</v>
      </c>
      <c r="O93" s="18">
        <f t="shared" si="1"/>
        <v>42.7</v>
      </c>
      <c r="P93" s="19">
        <v>-10.85</v>
      </c>
      <c r="Q93" s="19">
        <v>0</v>
      </c>
      <c r="R93">
        <v>0.05</v>
      </c>
      <c r="S93" t="s">
        <v>50</v>
      </c>
      <c r="T93" t="s">
        <v>53</v>
      </c>
      <c r="U93" t="s">
        <v>9</v>
      </c>
    </row>
    <row r="94" spans="1:21" ht="12">
      <c r="A94" s="16">
        <v>36830</v>
      </c>
      <c r="B94" s="16">
        <v>2007</v>
      </c>
      <c r="C94" s="16">
        <v>4</v>
      </c>
      <c r="D94" s="16">
        <v>3</v>
      </c>
      <c r="E94" s="17">
        <v>14.35</v>
      </c>
      <c r="F94">
        <v>13.243</v>
      </c>
      <c r="G94">
        <v>0.079</v>
      </c>
      <c r="H94" s="19">
        <v>10.04</v>
      </c>
      <c r="I94" s="18">
        <v>-115.2</v>
      </c>
      <c r="J94" s="18">
        <v>110.4</v>
      </c>
      <c r="K94" s="18">
        <v>169.5</v>
      </c>
      <c r="L94" s="18">
        <v>47.5</v>
      </c>
      <c r="M94" s="17">
        <v>0.0265</v>
      </c>
      <c r="N94" s="18" t="s">
        <v>49</v>
      </c>
      <c r="O94" s="18">
        <f t="shared" si="1"/>
        <v>42.5</v>
      </c>
      <c r="P94" s="19">
        <v>-10.85</v>
      </c>
      <c r="Q94" s="19">
        <v>0</v>
      </c>
      <c r="R94">
        <v>0.05</v>
      </c>
      <c r="S94" t="s">
        <v>50</v>
      </c>
      <c r="T94" t="s">
        <v>53</v>
      </c>
      <c r="U94" t="s">
        <v>9</v>
      </c>
    </row>
    <row r="95" spans="1:21" ht="12">
      <c r="A95" s="16">
        <v>36831</v>
      </c>
      <c r="B95" s="16">
        <v>2007</v>
      </c>
      <c r="C95" s="16">
        <v>4</v>
      </c>
      <c r="D95" s="16">
        <v>3</v>
      </c>
      <c r="E95" s="17">
        <v>14.41</v>
      </c>
      <c r="F95">
        <v>13.341</v>
      </c>
      <c r="G95">
        <v>0.088</v>
      </c>
      <c r="H95" s="19">
        <v>9.96</v>
      </c>
      <c r="I95" s="18">
        <v>-115.6</v>
      </c>
      <c r="J95" s="18">
        <v>108.9</v>
      </c>
      <c r="K95" s="18">
        <v>170.8</v>
      </c>
      <c r="L95" s="18">
        <v>47.6</v>
      </c>
      <c r="M95" s="17">
        <v>0.0265</v>
      </c>
      <c r="N95" s="18" t="s">
        <v>49</v>
      </c>
      <c r="O95" s="18">
        <f t="shared" si="1"/>
        <v>42.4</v>
      </c>
      <c r="P95" s="19">
        <v>-10.85</v>
      </c>
      <c r="Q95" s="19">
        <v>0</v>
      </c>
      <c r="R95">
        <v>0.05</v>
      </c>
      <c r="S95" t="s">
        <v>50</v>
      </c>
      <c r="T95" t="s">
        <v>53</v>
      </c>
      <c r="U95" t="s">
        <v>9</v>
      </c>
    </row>
    <row r="96" spans="1:21" ht="12">
      <c r="A96" s="16">
        <v>36832</v>
      </c>
      <c r="B96" s="16">
        <v>2007</v>
      </c>
      <c r="C96" s="16">
        <v>4</v>
      </c>
      <c r="D96" s="16">
        <v>3</v>
      </c>
      <c r="E96" s="17">
        <v>14.463</v>
      </c>
      <c r="F96">
        <v>13.258</v>
      </c>
      <c r="G96">
        <v>0.085</v>
      </c>
      <c r="H96" s="19">
        <v>10.03</v>
      </c>
      <c r="I96" s="18">
        <v>-116.8</v>
      </c>
      <c r="J96" s="18">
        <v>109.2</v>
      </c>
      <c r="K96" s="18">
        <v>171.8</v>
      </c>
      <c r="L96" s="18">
        <v>47.7</v>
      </c>
      <c r="M96" s="17">
        <v>0.0266</v>
      </c>
      <c r="N96" s="18" t="s">
        <v>49</v>
      </c>
      <c r="O96" s="18">
        <f t="shared" si="1"/>
        <v>42.3</v>
      </c>
      <c r="P96" s="19">
        <v>-10.85</v>
      </c>
      <c r="Q96" s="19">
        <v>0</v>
      </c>
      <c r="R96">
        <v>0.05</v>
      </c>
      <c r="S96" t="s">
        <v>50</v>
      </c>
      <c r="T96" t="s">
        <v>53</v>
      </c>
      <c r="U96" t="s">
        <v>9</v>
      </c>
    </row>
    <row r="97" spans="1:21" ht="12">
      <c r="A97" s="16">
        <v>36833</v>
      </c>
      <c r="B97" s="16">
        <v>2007</v>
      </c>
      <c r="C97" s="16">
        <v>4</v>
      </c>
      <c r="D97" s="16">
        <v>3</v>
      </c>
      <c r="E97" s="17">
        <v>14.531</v>
      </c>
      <c r="F97">
        <v>2.182</v>
      </c>
      <c r="G97">
        <v>0.029</v>
      </c>
      <c r="H97" s="19">
        <v>10.21</v>
      </c>
      <c r="I97" s="18">
        <v>-115.3</v>
      </c>
      <c r="J97" s="18">
        <v>109.9</v>
      </c>
      <c r="K97" s="18">
        <v>180.4</v>
      </c>
      <c r="L97" s="18">
        <v>56.3</v>
      </c>
      <c r="M97" s="17">
        <v>0.0266</v>
      </c>
      <c r="N97" s="18" t="s">
        <v>49</v>
      </c>
      <c r="O97" s="18">
        <f t="shared" si="1"/>
        <v>33.7</v>
      </c>
      <c r="P97" s="19">
        <v>-10.85</v>
      </c>
      <c r="Q97" s="19">
        <v>0</v>
      </c>
      <c r="R97">
        <v>0.05</v>
      </c>
      <c r="S97" t="s">
        <v>50</v>
      </c>
      <c r="T97" t="s">
        <v>53</v>
      </c>
      <c r="U97" t="s">
        <v>54</v>
      </c>
    </row>
    <row r="98" spans="1:21" ht="12">
      <c r="A98" s="16">
        <v>36852</v>
      </c>
      <c r="B98" s="16">
        <v>2007</v>
      </c>
      <c r="C98" s="16">
        <v>4</v>
      </c>
      <c r="D98" s="16">
        <v>3</v>
      </c>
      <c r="E98" s="17">
        <v>15.719</v>
      </c>
      <c r="F98">
        <v>13.466</v>
      </c>
      <c r="G98">
        <v>0.081</v>
      </c>
      <c r="H98" s="19">
        <v>10.04</v>
      </c>
      <c r="I98" s="18">
        <v>-117.7</v>
      </c>
      <c r="J98" s="18">
        <v>108.4</v>
      </c>
      <c r="K98" s="18">
        <v>197.3</v>
      </c>
      <c r="L98" s="18">
        <v>46.3</v>
      </c>
      <c r="M98" s="17">
        <v>0.0277</v>
      </c>
      <c r="N98" s="18" t="s">
        <v>49</v>
      </c>
      <c r="O98" s="18">
        <f t="shared" si="1"/>
        <v>43.7</v>
      </c>
      <c r="P98" s="19">
        <v>-10.85</v>
      </c>
      <c r="Q98" s="19">
        <v>0</v>
      </c>
      <c r="R98">
        <v>0.05</v>
      </c>
      <c r="S98" t="s">
        <v>50</v>
      </c>
      <c r="T98" t="s">
        <v>53</v>
      </c>
      <c r="U98" t="s">
        <v>9</v>
      </c>
    </row>
    <row r="99" spans="1:21" ht="12">
      <c r="A99" s="16">
        <v>36853</v>
      </c>
      <c r="B99" s="16">
        <v>2007</v>
      </c>
      <c r="C99" s="16">
        <v>4</v>
      </c>
      <c r="D99" s="16">
        <v>3</v>
      </c>
      <c r="E99" s="17">
        <v>15.773</v>
      </c>
      <c r="F99">
        <v>2.227</v>
      </c>
      <c r="G99">
        <v>0.024</v>
      </c>
      <c r="H99" s="19">
        <v>10.19</v>
      </c>
      <c r="I99" s="18">
        <v>-116.1</v>
      </c>
      <c r="J99" s="18">
        <v>110.1</v>
      </c>
      <c r="K99" s="18">
        <v>210.1</v>
      </c>
      <c r="L99" s="18">
        <v>51.5</v>
      </c>
      <c r="M99" s="17">
        <v>0.0277</v>
      </c>
      <c r="N99" s="18" t="s">
        <v>49</v>
      </c>
      <c r="O99" s="18">
        <f t="shared" si="1"/>
        <v>38.5</v>
      </c>
      <c r="P99" s="19">
        <v>-10.85</v>
      </c>
      <c r="Q99" s="19">
        <v>0</v>
      </c>
      <c r="R99">
        <v>0.05</v>
      </c>
      <c r="S99" t="s">
        <v>50</v>
      </c>
      <c r="T99" t="s">
        <v>53</v>
      </c>
      <c r="U99" t="s">
        <v>54</v>
      </c>
    </row>
    <row r="100" spans="1:21" ht="12">
      <c r="A100" s="16">
        <v>36872</v>
      </c>
      <c r="B100" s="16">
        <v>2007</v>
      </c>
      <c r="C100" s="16">
        <v>4</v>
      </c>
      <c r="D100" s="16">
        <v>3</v>
      </c>
      <c r="E100" s="17">
        <v>16.961</v>
      </c>
      <c r="F100">
        <v>12.726</v>
      </c>
      <c r="G100">
        <v>0.086</v>
      </c>
      <c r="H100" s="19">
        <v>10.03</v>
      </c>
      <c r="I100" s="18">
        <v>-117.8</v>
      </c>
      <c r="J100" s="18">
        <v>106.5</v>
      </c>
      <c r="K100" s="18">
        <v>217.9</v>
      </c>
      <c r="L100" s="18">
        <v>38.1</v>
      </c>
      <c r="M100" s="17">
        <v>0.0299</v>
      </c>
      <c r="N100" s="18" t="s">
        <v>49</v>
      </c>
      <c r="O100" s="18">
        <f t="shared" si="1"/>
        <v>51.9</v>
      </c>
      <c r="P100" s="19">
        <v>-10.85</v>
      </c>
      <c r="Q100" s="19">
        <v>0</v>
      </c>
      <c r="R100">
        <v>0.05</v>
      </c>
      <c r="S100" t="s">
        <v>50</v>
      </c>
      <c r="T100" t="s">
        <v>53</v>
      </c>
      <c r="U100" t="s">
        <v>9</v>
      </c>
    </row>
    <row r="101" spans="1:21" ht="12">
      <c r="A101" s="16">
        <v>36873</v>
      </c>
      <c r="B101" s="16">
        <v>2007</v>
      </c>
      <c r="C101" s="16">
        <v>4</v>
      </c>
      <c r="D101" s="16">
        <v>3</v>
      </c>
      <c r="E101" s="17">
        <v>17.003</v>
      </c>
      <c r="F101">
        <v>12.31</v>
      </c>
      <c r="G101">
        <v>0.082</v>
      </c>
      <c r="H101" s="19">
        <v>10.01</v>
      </c>
      <c r="I101" s="18">
        <v>-117.3</v>
      </c>
      <c r="J101" s="18">
        <v>107</v>
      </c>
      <c r="K101" s="18">
        <v>218.4</v>
      </c>
      <c r="L101" s="18">
        <v>37.8</v>
      </c>
      <c r="M101" s="17">
        <v>0.03</v>
      </c>
      <c r="N101" s="18" t="s">
        <v>49</v>
      </c>
      <c r="O101" s="18">
        <f t="shared" si="1"/>
        <v>52.2</v>
      </c>
      <c r="P101" s="19">
        <v>-10.85</v>
      </c>
      <c r="Q101" s="19">
        <v>0</v>
      </c>
      <c r="R101">
        <v>0</v>
      </c>
      <c r="S101" t="s">
        <v>50</v>
      </c>
      <c r="T101" t="s">
        <v>53</v>
      </c>
      <c r="U101" t="s">
        <v>9</v>
      </c>
    </row>
    <row r="102" spans="1:21" ht="12">
      <c r="A102" s="16">
        <v>36874</v>
      </c>
      <c r="B102" s="16">
        <v>2007</v>
      </c>
      <c r="C102" s="16">
        <v>4</v>
      </c>
      <c r="D102" s="16">
        <v>3</v>
      </c>
      <c r="E102" s="17">
        <v>17.047</v>
      </c>
      <c r="F102">
        <v>11.696</v>
      </c>
      <c r="G102">
        <v>0.075</v>
      </c>
      <c r="H102" s="19">
        <v>9.98</v>
      </c>
      <c r="I102" s="18">
        <v>-118.1</v>
      </c>
      <c r="J102" s="18">
        <v>106.8</v>
      </c>
      <c r="K102" s="18">
        <v>219</v>
      </c>
      <c r="L102" s="18">
        <v>37.4</v>
      </c>
      <c r="M102" s="17">
        <v>0.03</v>
      </c>
      <c r="N102" s="18" t="s">
        <v>49</v>
      </c>
      <c r="O102" s="18">
        <f t="shared" si="1"/>
        <v>52.6</v>
      </c>
      <c r="P102" s="19">
        <v>-10.85</v>
      </c>
      <c r="Q102" s="19">
        <v>0</v>
      </c>
      <c r="R102">
        <v>-0.05</v>
      </c>
      <c r="S102" t="s">
        <v>50</v>
      </c>
      <c r="T102" t="s">
        <v>53</v>
      </c>
      <c r="U102" t="s">
        <v>9</v>
      </c>
    </row>
    <row r="103" spans="1:21" ht="12">
      <c r="A103" s="16">
        <v>36876</v>
      </c>
      <c r="B103" s="16">
        <v>2007</v>
      </c>
      <c r="C103" s="16">
        <v>4</v>
      </c>
      <c r="D103" s="16">
        <v>3</v>
      </c>
      <c r="E103" s="17">
        <v>17.184</v>
      </c>
      <c r="F103">
        <v>11.726</v>
      </c>
      <c r="G103">
        <v>0.072</v>
      </c>
      <c r="H103" s="19">
        <v>9.89</v>
      </c>
      <c r="I103" s="18">
        <v>-118</v>
      </c>
      <c r="J103" s="18">
        <v>107.4</v>
      </c>
      <c r="K103" s="18">
        <v>220.8</v>
      </c>
      <c r="L103" s="18">
        <v>36.1</v>
      </c>
      <c r="M103" s="17">
        <v>0.0303</v>
      </c>
      <c r="N103" s="18" t="s">
        <v>49</v>
      </c>
      <c r="O103" s="18">
        <f t="shared" si="1"/>
        <v>53.9</v>
      </c>
      <c r="P103" s="19">
        <v>-10.85</v>
      </c>
      <c r="Q103" s="19">
        <v>0</v>
      </c>
      <c r="R103">
        <v>-0.05</v>
      </c>
      <c r="S103" t="s">
        <v>50</v>
      </c>
      <c r="T103" t="s">
        <v>53</v>
      </c>
      <c r="U103" t="s">
        <v>9</v>
      </c>
    </row>
    <row r="104" spans="1:21" ht="12">
      <c r="A104" s="16">
        <v>36877</v>
      </c>
      <c r="B104" s="16">
        <v>2007</v>
      </c>
      <c r="C104" s="16">
        <v>4</v>
      </c>
      <c r="D104" s="16">
        <v>3</v>
      </c>
      <c r="E104" s="17">
        <v>17.242</v>
      </c>
      <c r="F104">
        <v>12.077</v>
      </c>
      <c r="G104">
        <v>0.074</v>
      </c>
      <c r="H104" s="19">
        <v>9.89</v>
      </c>
      <c r="I104" s="18">
        <v>-116.8</v>
      </c>
      <c r="J104" s="18">
        <v>106</v>
      </c>
      <c r="K104" s="18">
        <v>221.6</v>
      </c>
      <c r="L104" s="18">
        <v>35.6</v>
      </c>
      <c r="M104" s="17">
        <v>0.0303</v>
      </c>
      <c r="N104" s="18" t="s">
        <v>49</v>
      </c>
      <c r="O104" s="18">
        <f t="shared" si="1"/>
        <v>54.4</v>
      </c>
      <c r="P104" s="19">
        <v>-10.85</v>
      </c>
      <c r="Q104" s="19">
        <v>0</v>
      </c>
      <c r="R104">
        <v>-0.05</v>
      </c>
      <c r="S104" t="s">
        <v>50</v>
      </c>
      <c r="T104" t="s">
        <v>53</v>
      </c>
      <c r="U104" t="s">
        <v>9</v>
      </c>
    </row>
    <row r="105" spans="1:21" ht="12">
      <c r="A105" s="16">
        <v>36878</v>
      </c>
      <c r="B105" s="16">
        <v>2007</v>
      </c>
      <c r="C105" s="16">
        <v>4</v>
      </c>
      <c r="D105" s="16">
        <v>3</v>
      </c>
      <c r="E105" s="17">
        <v>17.302</v>
      </c>
      <c r="F105">
        <v>11.189</v>
      </c>
      <c r="G105">
        <v>0.073</v>
      </c>
      <c r="H105" s="19">
        <v>9.91</v>
      </c>
      <c r="I105" s="18">
        <v>-118.2</v>
      </c>
      <c r="J105" s="18">
        <v>106.3</v>
      </c>
      <c r="K105" s="18">
        <v>222.3</v>
      </c>
      <c r="L105" s="18">
        <v>35</v>
      </c>
      <c r="M105" s="17">
        <v>0.0304</v>
      </c>
      <c r="N105" s="18" t="s">
        <v>49</v>
      </c>
      <c r="O105" s="18">
        <f t="shared" si="1"/>
        <v>55</v>
      </c>
      <c r="P105" s="19">
        <v>-10.85</v>
      </c>
      <c r="Q105" s="19">
        <v>0</v>
      </c>
      <c r="R105">
        <v>-0.05</v>
      </c>
      <c r="S105" t="s">
        <v>50</v>
      </c>
      <c r="T105" t="s">
        <v>53</v>
      </c>
      <c r="U105" t="s">
        <v>9</v>
      </c>
    </row>
    <row r="106" spans="1:21" ht="12">
      <c r="A106" s="16">
        <v>36879</v>
      </c>
      <c r="B106" s="16">
        <v>2007</v>
      </c>
      <c r="C106" s="16">
        <v>4</v>
      </c>
      <c r="D106" s="16">
        <v>3</v>
      </c>
      <c r="E106" s="17">
        <v>17.36</v>
      </c>
      <c r="F106">
        <v>10.707</v>
      </c>
      <c r="G106">
        <v>0.075</v>
      </c>
      <c r="H106" s="19">
        <v>9.93</v>
      </c>
      <c r="I106" s="18">
        <v>-116.3</v>
      </c>
      <c r="J106" s="18">
        <v>107.2</v>
      </c>
      <c r="K106" s="18">
        <v>223</v>
      </c>
      <c r="L106" s="18">
        <v>34.5</v>
      </c>
      <c r="M106" s="17">
        <v>0.0305</v>
      </c>
      <c r="N106" s="18" t="s">
        <v>49</v>
      </c>
      <c r="O106" s="18">
        <f t="shared" si="1"/>
        <v>55.5</v>
      </c>
      <c r="P106" s="19">
        <v>-10.85</v>
      </c>
      <c r="Q106" s="19">
        <v>0</v>
      </c>
      <c r="R106">
        <v>-0.05</v>
      </c>
      <c r="S106" t="s">
        <v>50</v>
      </c>
      <c r="T106" t="s">
        <v>53</v>
      </c>
      <c r="U106" t="s">
        <v>9</v>
      </c>
    </row>
    <row r="107" spans="1:21" ht="12">
      <c r="A107" s="16">
        <v>36880</v>
      </c>
      <c r="B107" s="16">
        <v>2007</v>
      </c>
      <c r="C107" s="16">
        <v>4</v>
      </c>
      <c r="D107" s="16">
        <v>3</v>
      </c>
      <c r="E107" s="17">
        <v>17.417</v>
      </c>
      <c r="F107">
        <v>10.764</v>
      </c>
      <c r="G107">
        <v>0.08</v>
      </c>
      <c r="H107" s="19">
        <v>9.96</v>
      </c>
      <c r="I107" s="18">
        <v>-117.7</v>
      </c>
      <c r="J107" s="18">
        <v>105.7</v>
      </c>
      <c r="K107" s="18">
        <v>223.7</v>
      </c>
      <c r="L107" s="18">
        <v>33.9</v>
      </c>
      <c r="M107" s="17">
        <v>0.0305</v>
      </c>
      <c r="N107" s="18" t="s">
        <v>49</v>
      </c>
      <c r="O107" s="18">
        <f t="shared" si="1"/>
        <v>56.1</v>
      </c>
      <c r="P107" s="19">
        <v>-10.85</v>
      </c>
      <c r="Q107" s="19">
        <v>0</v>
      </c>
      <c r="R107">
        <v>-0.1</v>
      </c>
      <c r="S107" t="s">
        <v>50</v>
      </c>
      <c r="T107" t="s">
        <v>53</v>
      </c>
      <c r="U107" t="s">
        <v>9</v>
      </c>
    </row>
    <row r="108" spans="1:21" ht="12">
      <c r="A108" s="16">
        <v>36881</v>
      </c>
      <c r="B108" s="16">
        <v>2007</v>
      </c>
      <c r="C108" s="16">
        <v>4</v>
      </c>
      <c r="D108" s="16">
        <v>3</v>
      </c>
      <c r="E108" s="17">
        <v>17.463</v>
      </c>
      <c r="F108">
        <v>1.708</v>
      </c>
      <c r="G108">
        <v>0.023</v>
      </c>
      <c r="H108" s="19">
        <v>9.88</v>
      </c>
      <c r="I108" s="18">
        <v>-115.7</v>
      </c>
      <c r="J108" s="18">
        <v>107.1</v>
      </c>
      <c r="K108" s="18">
        <v>235.5</v>
      </c>
      <c r="L108" s="18">
        <v>35.1</v>
      </c>
      <c r="M108" s="17">
        <v>0.0306</v>
      </c>
      <c r="N108" s="18" t="s">
        <v>49</v>
      </c>
      <c r="O108" s="18">
        <f t="shared" si="1"/>
        <v>54.9</v>
      </c>
      <c r="P108" s="19">
        <v>-10.85</v>
      </c>
      <c r="Q108" s="19">
        <v>0</v>
      </c>
      <c r="R108">
        <v>-0.1</v>
      </c>
      <c r="S108" t="s">
        <v>50</v>
      </c>
      <c r="T108" t="s">
        <v>53</v>
      </c>
      <c r="U108" t="s">
        <v>54</v>
      </c>
    </row>
    <row r="109" spans="1:21" ht="12">
      <c r="A109" s="16">
        <v>36896</v>
      </c>
      <c r="B109" s="16">
        <v>2007</v>
      </c>
      <c r="C109" s="16">
        <v>4</v>
      </c>
      <c r="D109" s="16">
        <v>3</v>
      </c>
      <c r="E109" s="17">
        <v>18.399</v>
      </c>
      <c r="F109">
        <v>6.002</v>
      </c>
      <c r="G109">
        <v>0.061</v>
      </c>
      <c r="H109" s="19">
        <v>9.96</v>
      </c>
      <c r="I109" s="18">
        <v>-117.5</v>
      </c>
      <c r="J109" s="18">
        <v>110.1</v>
      </c>
      <c r="K109" s="18">
        <v>233.7</v>
      </c>
      <c r="L109" s="18">
        <v>23.5</v>
      </c>
      <c r="M109" s="17">
        <v>0.0315</v>
      </c>
      <c r="N109" s="18" t="s">
        <v>49</v>
      </c>
      <c r="O109" s="18">
        <f t="shared" si="1"/>
        <v>66.5</v>
      </c>
      <c r="P109" s="19">
        <v>-10.85</v>
      </c>
      <c r="Q109" s="19">
        <v>0</v>
      </c>
      <c r="R109">
        <v>-0.1</v>
      </c>
      <c r="S109" t="s">
        <v>50</v>
      </c>
      <c r="T109" t="s">
        <v>53</v>
      </c>
      <c r="U109" t="s">
        <v>9</v>
      </c>
    </row>
    <row r="110" spans="1:21" ht="12">
      <c r="A110" s="16">
        <v>36897</v>
      </c>
      <c r="B110" s="16">
        <v>2007</v>
      </c>
      <c r="C110" s="16">
        <v>4</v>
      </c>
      <c r="D110" s="16">
        <v>3</v>
      </c>
      <c r="E110" s="17">
        <v>18.441</v>
      </c>
      <c r="F110">
        <v>6.436</v>
      </c>
      <c r="G110">
        <v>0.062</v>
      </c>
      <c r="H110" s="19">
        <v>9.77</v>
      </c>
      <c r="I110" s="18">
        <v>-116.2</v>
      </c>
      <c r="J110" s="18">
        <v>107.3</v>
      </c>
      <c r="K110" s="18">
        <v>234.1</v>
      </c>
      <c r="L110" s="18">
        <v>23</v>
      </c>
      <c r="M110" s="17">
        <v>0.0315</v>
      </c>
      <c r="N110" s="18" t="s">
        <v>49</v>
      </c>
      <c r="O110" s="18">
        <f t="shared" si="1"/>
        <v>67</v>
      </c>
      <c r="P110" s="19">
        <v>-10.85</v>
      </c>
      <c r="Q110" s="19">
        <v>0</v>
      </c>
      <c r="R110">
        <v>-0.2</v>
      </c>
      <c r="S110" t="s">
        <v>50</v>
      </c>
      <c r="T110" t="s">
        <v>53</v>
      </c>
      <c r="U110" t="s">
        <v>9</v>
      </c>
    </row>
    <row r="111" spans="1:21" ht="12">
      <c r="A111" s="16">
        <v>36898</v>
      </c>
      <c r="B111" s="16">
        <v>2007</v>
      </c>
      <c r="C111" s="16">
        <v>4</v>
      </c>
      <c r="D111" s="16">
        <v>3</v>
      </c>
      <c r="E111" s="17">
        <v>18.485</v>
      </c>
      <c r="F111">
        <v>6.62</v>
      </c>
      <c r="G111">
        <v>0.069</v>
      </c>
      <c r="H111" s="19">
        <v>9.63</v>
      </c>
      <c r="I111" s="18">
        <v>-116.4</v>
      </c>
      <c r="J111" s="18">
        <v>109</v>
      </c>
      <c r="K111" s="18">
        <v>234.5</v>
      </c>
      <c r="L111" s="18">
        <v>22.5</v>
      </c>
      <c r="M111" s="17">
        <v>0.0315</v>
      </c>
      <c r="N111" s="18" t="s">
        <v>49</v>
      </c>
      <c r="O111" s="18">
        <f t="shared" si="1"/>
        <v>67.5</v>
      </c>
      <c r="P111" s="19">
        <v>-10.85</v>
      </c>
      <c r="Q111" s="19">
        <v>0</v>
      </c>
      <c r="R111">
        <v>-0.3</v>
      </c>
      <c r="S111" t="s">
        <v>50</v>
      </c>
      <c r="T111" t="s">
        <v>53</v>
      </c>
      <c r="U111" t="s">
        <v>9</v>
      </c>
    </row>
    <row r="112" spans="1:21" ht="12">
      <c r="A112" s="16">
        <v>36899</v>
      </c>
      <c r="B112" s="16">
        <v>2007</v>
      </c>
      <c r="C112" s="16">
        <v>4</v>
      </c>
      <c r="D112" s="16">
        <v>3</v>
      </c>
      <c r="E112" s="17">
        <v>18.525</v>
      </c>
      <c r="F112">
        <v>1.044</v>
      </c>
      <c r="G112">
        <v>0.021</v>
      </c>
      <c r="H112" s="19">
        <v>9.61</v>
      </c>
      <c r="I112" s="18">
        <v>-117.7</v>
      </c>
      <c r="J112" s="18">
        <v>110.8</v>
      </c>
      <c r="K112" s="18">
        <v>245</v>
      </c>
      <c r="L112" s="18">
        <v>22</v>
      </c>
      <c r="M112" s="17">
        <v>0.0315</v>
      </c>
      <c r="N112" s="18" t="s">
        <v>49</v>
      </c>
      <c r="O112" s="18">
        <f t="shared" si="1"/>
        <v>68</v>
      </c>
      <c r="P112" s="19">
        <v>-10.85</v>
      </c>
      <c r="Q112" s="19">
        <v>0</v>
      </c>
      <c r="R112">
        <v>-0.3</v>
      </c>
      <c r="S112" t="s">
        <v>50</v>
      </c>
      <c r="T112" t="s">
        <v>53</v>
      </c>
      <c r="U112" t="s">
        <v>54</v>
      </c>
    </row>
    <row r="113" spans="1:21" ht="12">
      <c r="A113" s="16">
        <v>36944</v>
      </c>
      <c r="B113" s="16">
        <v>2007</v>
      </c>
      <c r="C113" s="16">
        <v>4</v>
      </c>
      <c r="D113" s="16">
        <v>4</v>
      </c>
      <c r="E113" s="17">
        <v>4.65</v>
      </c>
      <c r="F113">
        <v>2.969</v>
      </c>
      <c r="G113">
        <v>0.042</v>
      </c>
      <c r="H113" s="19">
        <v>9.22</v>
      </c>
      <c r="I113" s="18">
        <v>-119.9</v>
      </c>
      <c r="J113" s="18">
        <v>102.9</v>
      </c>
      <c r="K113" s="18">
        <v>93.3</v>
      </c>
      <c r="L113" s="18">
        <v>50.8</v>
      </c>
      <c r="M113" s="17">
        <v>0.0363</v>
      </c>
      <c r="N113" s="18" t="s">
        <v>49</v>
      </c>
      <c r="O113" s="18">
        <f t="shared" si="1"/>
        <v>39.2</v>
      </c>
      <c r="P113" s="19">
        <v>-10.85</v>
      </c>
      <c r="Q113" s="19">
        <v>0</v>
      </c>
      <c r="R113">
        <v>0</v>
      </c>
      <c r="S113" t="s">
        <v>50</v>
      </c>
      <c r="T113" t="s">
        <v>51</v>
      </c>
      <c r="U113" t="s">
        <v>4</v>
      </c>
    </row>
    <row r="114" spans="1:21" ht="12">
      <c r="A114" s="16">
        <v>36945</v>
      </c>
      <c r="B114" s="16">
        <v>2007</v>
      </c>
      <c r="C114" s="16">
        <v>4</v>
      </c>
      <c r="D114" s="16">
        <v>4</v>
      </c>
      <c r="E114" s="17">
        <v>4.717</v>
      </c>
      <c r="F114">
        <v>3.173</v>
      </c>
      <c r="G114">
        <v>0.038</v>
      </c>
      <c r="H114" s="19">
        <v>9.24</v>
      </c>
      <c r="I114" s="18">
        <v>-119</v>
      </c>
      <c r="J114" s="18">
        <v>104.3</v>
      </c>
      <c r="K114" s="18">
        <v>93.7</v>
      </c>
      <c r="L114" s="18">
        <v>51.8</v>
      </c>
      <c r="M114" s="17">
        <v>0.0363</v>
      </c>
      <c r="N114" s="18" t="s">
        <v>49</v>
      </c>
      <c r="O114" s="18">
        <f t="shared" si="1"/>
        <v>38.2</v>
      </c>
      <c r="P114" s="19">
        <v>-10.85</v>
      </c>
      <c r="Q114" s="19">
        <v>0</v>
      </c>
      <c r="R114">
        <v>0</v>
      </c>
      <c r="S114" t="s">
        <v>50</v>
      </c>
      <c r="T114" t="s">
        <v>51</v>
      </c>
      <c r="U114" t="s">
        <v>4</v>
      </c>
    </row>
    <row r="115" spans="1:21" ht="12">
      <c r="A115" s="16">
        <v>36946</v>
      </c>
      <c r="B115" s="16">
        <v>2007</v>
      </c>
      <c r="C115" s="16">
        <v>4</v>
      </c>
      <c r="D115" s="16">
        <v>4</v>
      </c>
      <c r="E115" s="17">
        <v>4.759</v>
      </c>
      <c r="F115">
        <v>2.575</v>
      </c>
      <c r="G115">
        <v>0.037</v>
      </c>
      <c r="H115" s="19">
        <v>9.95</v>
      </c>
      <c r="I115" s="18">
        <v>-119.2</v>
      </c>
      <c r="J115" s="18">
        <v>103.6</v>
      </c>
      <c r="K115" s="18">
        <v>93.9</v>
      </c>
      <c r="L115" s="18">
        <v>52.4</v>
      </c>
      <c r="M115" s="17">
        <v>0.0363</v>
      </c>
      <c r="N115" s="18" t="s">
        <v>49</v>
      </c>
      <c r="O115" s="18">
        <f t="shared" si="1"/>
        <v>37.6</v>
      </c>
      <c r="P115" s="19">
        <v>-10.85</v>
      </c>
      <c r="Q115" s="19">
        <v>0</v>
      </c>
      <c r="R115">
        <v>0.1</v>
      </c>
      <c r="S115" t="s">
        <v>50</v>
      </c>
      <c r="T115" t="s">
        <v>51</v>
      </c>
      <c r="U115" t="s">
        <v>4</v>
      </c>
    </row>
    <row r="116" spans="1:21" ht="12">
      <c r="A116" s="16">
        <v>36947</v>
      </c>
      <c r="B116" s="16">
        <v>2007</v>
      </c>
      <c r="C116" s="16">
        <v>4</v>
      </c>
      <c r="D116" s="16">
        <v>4</v>
      </c>
      <c r="E116" s="17">
        <v>4.803</v>
      </c>
      <c r="F116">
        <v>2.081</v>
      </c>
      <c r="G116">
        <v>0.035</v>
      </c>
      <c r="H116" s="19">
        <v>11.51</v>
      </c>
      <c r="I116" s="18">
        <v>-118.8</v>
      </c>
      <c r="J116" s="18">
        <v>106.2</v>
      </c>
      <c r="K116" s="18">
        <v>94.2</v>
      </c>
      <c r="L116" s="18">
        <v>53</v>
      </c>
      <c r="M116" s="17">
        <v>0.0362</v>
      </c>
      <c r="N116" s="18" t="s">
        <v>49</v>
      </c>
      <c r="O116" s="18">
        <f t="shared" si="1"/>
        <v>37</v>
      </c>
      <c r="P116" s="19">
        <v>-10.85</v>
      </c>
      <c r="Q116" s="19">
        <v>0</v>
      </c>
      <c r="R116">
        <v>0.2</v>
      </c>
      <c r="S116" t="s">
        <v>50</v>
      </c>
      <c r="T116" t="s">
        <v>51</v>
      </c>
      <c r="U116" t="s">
        <v>4</v>
      </c>
    </row>
    <row r="117" spans="1:21" ht="12">
      <c r="A117" s="16">
        <v>36948</v>
      </c>
      <c r="B117" s="16">
        <v>2007</v>
      </c>
      <c r="C117" s="16">
        <v>4</v>
      </c>
      <c r="D117" s="16">
        <v>4</v>
      </c>
      <c r="E117" s="17">
        <v>4.856</v>
      </c>
      <c r="F117">
        <v>4.049</v>
      </c>
      <c r="G117">
        <v>0.041</v>
      </c>
      <c r="H117" s="19">
        <v>9.14</v>
      </c>
      <c r="I117" s="18">
        <v>-119.5</v>
      </c>
      <c r="J117" s="18">
        <v>103.7</v>
      </c>
      <c r="K117" s="18">
        <v>94.6</v>
      </c>
      <c r="L117" s="18">
        <v>53.7</v>
      </c>
      <c r="M117" s="17">
        <v>0.0362</v>
      </c>
      <c r="N117" s="18" t="s">
        <v>49</v>
      </c>
      <c r="O117" s="18">
        <f t="shared" si="1"/>
        <v>36.3</v>
      </c>
      <c r="P117" s="19">
        <v>-10.85</v>
      </c>
      <c r="Q117" s="19">
        <v>0</v>
      </c>
      <c r="R117">
        <v>-0.1</v>
      </c>
      <c r="S117" t="s">
        <v>50</v>
      </c>
      <c r="T117" t="s">
        <v>51</v>
      </c>
      <c r="U117" t="s">
        <v>4</v>
      </c>
    </row>
    <row r="118" spans="1:21" ht="12">
      <c r="A118" s="16">
        <v>36949</v>
      </c>
      <c r="B118" s="16">
        <v>2007</v>
      </c>
      <c r="C118" s="16">
        <v>4</v>
      </c>
      <c r="D118" s="16">
        <v>4</v>
      </c>
      <c r="E118" s="17">
        <v>4.9</v>
      </c>
      <c r="F118">
        <v>3.863</v>
      </c>
      <c r="G118">
        <v>0.042</v>
      </c>
      <c r="H118" s="19">
        <v>9.07</v>
      </c>
      <c r="I118" s="18">
        <v>-118.4</v>
      </c>
      <c r="J118" s="18">
        <v>104.3</v>
      </c>
      <c r="K118" s="18">
        <v>94.9</v>
      </c>
      <c r="L118" s="18">
        <v>54.4</v>
      </c>
      <c r="M118" s="17">
        <v>0.0362</v>
      </c>
      <c r="N118" s="18" t="s">
        <v>49</v>
      </c>
      <c r="O118" s="18">
        <f t="shared" si="1"/>
        <v>35.6</v>
      </c>
      <c r="P118" s="19">
        <v>-10.85</v>
      </c>
      <c r="Q118" s="19">
        <v>0</v>
      </c>
      <c r="R118">
        <v>-0.2</v>
      </c>
      <c r="S118" t="s">
        <v>50</v>
      </c>
      <c r="T118" t="s">
        <v>51</v>
      </c>
      <c r="U118" t="s">
        <v>4</v>
      </c>
    </row>
    <row r="119" spans="1:21" ht="12">
      <c r="A119" s="16">
        <v>36950</v>
      </c>
      <c r="B119" s="16">
        <v>2007</v>
      </c>
      <c r="C119" s="16">
        <v>4</v>
      </c>
      <c r="D119" s="16">
        <v>4</v>
      </c>
      <c r="E119" s="17">
        <v>4.937</v>
      </c>
      <c r="F119">
        <v>2.8</v>
      </c>
      <c r="G119">
        <v>0.053</v>
      </c>
      <c r="H119" s="19">
        <v>9.62</v>
      </c>
      <c r="I119" s="18">
        <v>-118.8</v>
      </c>
      <c r="J119" s="18">
        <v>101.7</v>
      </c>
      <c r="K119" s="18">
        <v>95.1</v>
      </c>
      <c r="L119" s="18">
        <v>54.9</v>
      </c>
      <c r="M119" s="17">
        <v>0.0363</v>
      </c>
      <c r="N119" s="18" t="s">
        <v>49</v>
      </c>
      <c r="O119" s="18">
        <f t="shared" si="1"/>
        <v>35.1</v>
      </c>
      <c r="P119" s="19">
        <v>-10.85</v>
      </c>
      <c r="Q119" s="19">
        <v>0</v>
      </c>
      <c r="R119">
        <v>-0.3</v>
      </c>
      <c r="S119" t="s">
        <v>50</v>
      </c>
      <c r="T119" t="s">
        <v>51</v>
      </c>
      <c r="U119" t="s">
        <v>4</v>
      </c>
    </row>
    <row r="120" spans="1:21" ht="12">
      <c r="A120" s="16">
        <v>36951</v>
      </c>
      <c r="B120" s="16">
        <v>2007</v>
      </c>
      <c r="C120" s="16">
        <v>4</v>
      </c>
      <c r="D120" s="16">
        <v>4</v>
      </c>
      <c r="E120" s="17">
        <v>4.977</v>
      </c>
      <c r="F120">
        <v>4.098</v>
      </c>
      <c r="G120">
        <v>0.043</v>
      </c>
      <c r="H120" s="19">
        <v>9.12</v>
      </c>
      <c r="I120" s="18">
        <v>-119.5</v>
      </c>
      <c r="J120" s="18">
        <v>103.1</v>
      </c>
      <c r="K120" s="18">
        <v>95.4</v>
      </c>
      <c r="L120" s="18">
        <v>55.4</v>
      </c>
      <c r="M120" s="17">
        <v>0.0363</v>
      </c>
      <c r="N120" s="18" t="s">
        <v>49</v>
      </c>
      <c r="O120" s="18">
        <f t="shared" si="1"/>
        <v>34.6</v>
      </c>
      <c r="P120" s="19">
        <v>-10.85</v>
      </c>
      <c r="Q120" s="19">
        <v>0</v>
      </c>
      <c r="R120">
        <v>-0.15</v>
      </c>
      <c r="S120" t="s">
        <v>50</v>
      </c>
      <c r="T120" t="s">
        <v>51</v>
      </c>
      <c r="U120" t="s">
        <v>4</v>
      </c>
    </row>
    <row r="121" spans="1:21" ht="12">
      <c r="A121" s="16">
        <v>36952</v>
      </c>
      <c r="B121" s="16">
        <v>2007</v>
      </c>
      <c r="C121" s="16">
        <v>4</v>
      </c>
      <c r="D121" s="16">
        <v>4</v>
      </c>
      <c r="E121" s="17">
        <v>5.037</v>
      </c>
      <c r="F121">
        <v>3.864</v>
      </c>
      <c r="G121">
        <v>0.043</v>
      </c>
      <c r="H121" s="19">
        <v>9.16</v>
      </c>
      <c r="I121" s="18">
        <v>-119.3</v>
      </c>
      <c r="J121" s="18">
        <v>102.7</v>
      </c>
      <c r="K121" s="18">
        <v>95.8</v>
      </c>
      <c r="L121" s="18">
        <v>56.3</v>
      </c>
      <c r="M121" s="17">
        <v>0.0363</v>
      </c>
      <c r="N121" s="18" t="s">
        <v>49</v>
      </c>
      <c r="O121" s="18">
        <f t="shared" si="1"/>
        <v>33.7</v>
      </c>
      <c r="P121" s="19">
        <v>-10.85</v>
      </c>
      <c r="Q121" s="19">
        <v>0</v>
      </c>
      <c r="R121">
        <v>-0.15</v>
      </c>
      <c r="S121" t="s">
        <v>50</v>
      </c>
      <c r="T121" t="s">
        <v>51</v>
      </c>
      <c r="U121" t="s">
        <v>4</v>
      </c>
    </row>
    <row r="122" spans="1:21" ht="12">
      <c r="A122" s="16">
        <v>36953</v>
      </c>
      <c r="B122" s="16">
        <v>2007</v>
      </c>
      <c r="C122" s="16">
        <v>4</v>
      </c>
      <c r="D122" s="16">
        <v>4</v>
      </c>
      <c r="E122" s="17">
        <v>5.108</v>
      </c>
      <c r="F122">
        <v>2.862</v>
      </c>
      <c r="G122">
        <v>0.043</v>
      </c>
      <c r="H122" s="19">
        <v>9.41</v>
      </c>
      <c r="I122" s="18">
        <v>-118.6</v>
      </c>
      <c r="J122" s="18">
        <v>103.8</v>
      </c>
      <c r="K122" s="18">
        <v>96.3</v>
      </c>
      <c r="L122" s="18">
        <v>57.3</v>
      </c>
      <c r="M122" s="17">
        <v>0.0364</v>
      </c>
      <c r="N122" s="18" t="s">
        <v>49</v>
      </c>
      <c r="O122" s="18">
        <f t="shared" si="1"/>
        <v>32.7</v>
      </c>
      <c r="P122" s="19">
        <v>-10.85</v>
      </c>
      <c r="Q122" s="19">
        <v>0</v>
      </c>
      <c r="R122">
        <v>-0.15</v>
      </c>
      <c r="S122" t="s">
        <v>50</v>
      </c>
      <c r="T122" t="s">
        <v>51</v>
      </c>
      <c r="U122" t="s">
        <v>4</v>
      </c>
    </row>
    <row r="123" spans="1:21" ht="12">
      <c r="A123" s="16">
        <v>36954</v>
      </c>
      <c r="B123" s="16">
        <v>2007</v>
      </c>
      <c r="C123" s="16">
        <v>4</v>
      </c>
      <c r="D123" s="16">
        <v>4</v>
      </c>
      <c r="E123" s="17">
        <v>5.151</v>
      </c>
      <c r="F123">
        <v>4.006</v>
      </c>
      <c r="G123">
        <v>0.039</v>
      </c>
      <c r="H123" s="19">
        <v>8.95</v>
      </c>
      <c r="I123" s="18">
        <v>-118.7</v>
      </c>
      <c r="J123" s="18">
        <v>102.8</v>
      </c>
      <c r="K123" s="18">
        <v>96.6</v>
      </c>
      <c r="L123" s="18">
        <v>57.9</v>
      </c>
      <c r="M123" s="17">
        <v>0.0364</v>
      </c>
      <c r="N123" s="18" t="s">
        <v>49</v>
      </c>
      <c r="O123" s="18">
        <f t="shared" si="1"/>
        <v>32.1</v>
      </c>
      <c r="P123" s="19">
        <v>-10.85</v>
      </c>
      <c r="Q123" s="19">
        <v>0</v>
      </c>
      <c r="R123">
        <v>-0.05</v>
      </c>
      <c r="S123" t="s">
        <v>50</v>
      </c>
      <c r="T123" t="s">
        <v>51</v>
      </c>
      <c r="U123" t="s">
        <v>4</v>
      </c>
    </row>
    <row r="124" spans="1:21" ht="12">
      <c r="A124" s="16">
        <v>36955</v>
      </c>
      <c r="B124" s="16">
        <v>2007</v>
      </c>
      <c r="C124" s="16">
        <v>4</v>
      </c>
      <c r="D124" s="16">
        <v>4</v>
      </c>
      <c r="E124" s="17">
        <v>5.185</v>
      </c>
      <c r="F124">
        <v>4.576</v>
      </c>
      <c r="G124">
        <v>0.039</v>
      </c>
      <c r="H124" s="19">
        <v>9.13</v>
      </c>
      <c r="I124" s="18">
        <v>-118.8</v>
      </c>
      <c r="J124" s="18">
        <v>103.5</v>
      </c>
      <c r="K124" s="18">
        <v>96.9</v>
      </c>
      <c r="L124" s="18">
        <v>58.4</v>
      </c>
      <c r="M124" s="17">
        <v>0.0365</v>
      </c>
      <c r="N124" s="18" t="s">
        <v>49</v>
      </c>
      <c r="O124" s="18">
        <f t="shared" si="1"/>
        <v>31.6</v>
      </c>
      <c r="P124" s="19">
        <v>-10.85</v>
      </c>
      <c r="Q124" s="19">
        <v>0</v>
      </c>
      <c r="R124">
        <v>-0.05</v>
      </c>
      <c r="S124" t="s">
        <v>50</v>
      </c>
      <c r="T124" t="s">
        <v>51</v>
      </c>
      <c r="U124" t="s">
        <v>4</v>
      </c>
    </row>
    <row r="125" spans="1:21" ht="12">
      <c r="A125" s="16">
        <v>36956</v>
      </c>
      <c r="B125" s="16">
        <v>2007</v>
      </c>
      <c r="C125" s="16">
        <v>4</v>
      </c>
      <c r="D125" s="16">
        <v>4</v>
      </c>
      <c r="E125" s="17">
        <v>5.249</v>
      </c>
      <c r="F125">
        <v>4.577</v>
      </c>
      <c r="G125">
        <v>0.037</v>
      </c>
      <c r="H125" s="19">
        <v>8.92</v>
      </c>
      <c r="I125" s="18">
        <v>-119.4</v>
      </c>
      <c r="J125" s="18">
        <v>102.7</v>
      </c>
      <c r="K125" s="18">
        <v>97.4</v>
      </c>
      <c r="L125" s="18">
        <v>59.3</v>
      </c>
      <c r="M125" s="17">
        <v>0.0365</v>
      </c>
      <c r="N125" s="18" t="s">
        <v>49</v>
      </c>
      <c r="O125" s="18">
        <f t="shared" si="1"/>
        <v>30.700000000000003</v>
      </c>
      <c r="P125" s="19">
        <v>-10.85</v>
      </c>
      <c r="Q125" s="19">
        <v>0</v>
      </c>
      <c r="R125">
        <v>-0.05</v>
      </c>
      <c r="S125" t="s">
        <v>50</v>
      </c>
      <c r="T125" t="s">
        <v>51</v>
      </c>
      <c r="U125" t="s">
        <v>4</v>
      </c>
    </row>
    <row r="126" spans="1:21" ht="12">
      <c r="A126" s="16">
        <v>36957</v>
      </c>
      <c r="B126" s="16">
        <v>2007</v>
      </c>
      <c r="C126" s="16">
        <v>4</v>
      </c>
      <c r="D126" s="16">
        <v>4</v>
      </c>
      <c r="E126" s="17">
        <v>5.289</v>
      </c>
      <c r="F126">
        <v>4.426</v>
      </c>
      <c r="G126">
        <v>0.045</v>
      </c>
      <c r="H126" s="19">
        <v>9.28</v>
      </c>
      <c r="I126" s="18">
        <v>-119</v>
      </c>
      <c r="J126" s="18">
        <v>103.5</v>
      </c>
      <c r="K126" s="18">
        <v>97.7</v>
      </c>
      <c r="L126" s="18">
        <v>59.8</v>
      </c>
      <c r="M126" s="17">
        <v>0.0365</v>
      </c>
      <c r="N126" s="18" t="s">
        <v>49</v>
      </c>
      <c r="O126" s="18">
        <f t="shared" si="1"/>
        <v>30.200000000000003</v>
      </c>
      <c r="P126" s="19">
        <v>-10.85</v>
      </c>
      <c r="Q126" s="19">
        <v>0</v>
      </c>
      <c r="R126">
        <v>0.05</v>
      </c>
      <c r="S126" t="s">
        <v>50</v>
      </c>
      <c r="T126" t="s">
        <v>51</v>
      </c>
      <c r="U126" t="s">
        <v>4</v>
      </c>
    </row>
    <row r="127" spans="1:21" ht="12">
      <c r="A127" s="16">
        <v>36958</v>
      </c>
      <c r="B127" s="16">
        <v>2007</v>
      </c>
      <c r="C127" s="16">
        <v>4</v>
      </c>
      <c r="D127" s="16">
        <v>4</v>
      </c>
      <c r="E127" s="17">
        <v>5.327</v>
      </c>
      <c r="F127">
        <v>4.436</v>
      </c>
      <c r="G127">
        <v>0.044</v>
      </c>
      <c r="H127" s="19">
        <v>9.17</v>
      </c>
      <c r="I127" s="18">
        <v>-119</v>
      </c>
      <c r="J127" s="18">
        <v>103</v>
      </c>
      <c r="K127" s="18">
        <v>98.1</v>
      </c>
      <c r="L127" s="18">
        <v>60.4</v>
      </c>
      <c r="M127" s="17">
        <v>0.0366</v>
      </c>
      <c r="N127" s="18" t="s">
        <v>49</v>
      </c>
      <c r="O127" s="18">
        <f t="shared" si="1"/>
        <v>29.6</v>
      </c>
      <c r="P127" s="19">
        <v>-10.85</v>
      </c>
      <c r="Q127" s="19">
        <v>0</v>
      </c>
      <c r="R127">
        <v>0.05</v>
      </c>
      <c r="S127" t="s">
        <v>50</v>
      </c>
      <c r="T127" t="s">
        <v>51</v>
      </c>
      <c r="U127" t="s">
        <v>4</v>
      </c>
    </row>
    <row r="128" spans="1:21" ht="12">
      <c r="A128" s="16">
        <v>36959</v>
      </c>
      <c r="B128" s="16">
        <v>2007</v>
      </c>
      <c r="C128" s="16">
        <v>4</v>
      </c>
      <c r="D128" s="16">
        <v>4</v>
      </c>
      <c r="E128" s="17">
        <v>5.377</v>
      </c>
      <c r="F128">
        <v>4.184</v>
      </c>
      <c r="G128">
        <v>0.043</v>
      </c>
      <c r="H128" s="19">
        <v>8.87</v>
      </c>
      <c r="I128" s="18">
        <v>-119.1</v>
      </c>
      <c r="J128" s="18">
        <v>102.4</v>
      </c>
      <c r="K128" s="18">
        <v>98.5</v>
      </c>
      <c r="L128" s="18">
        <v>61.1</v>
      </c>
      <c r="M128" s="17">
        <v>0.0366</v>
      </c>
      <c r="N128" s="18" t="s">
        <v>49</v>
      </c>
      <c r="O128" s="18">
        <f t="shared" si="1"/>
        <v>28.9</v>
      </c>
      <c r="P128" s="19">
        <v>-10.85</v>
      </c>
      <c r="Q128" s="19">
        <v>0</v>
      </c>
      <c r="R128">
        <v>0</v>
      </c>
      <c r="S128" t="s">
        <v>50</v>
      </c>
      <c r="T128" t="s">
        <v>51</v>
      </c>
      <c r="U128" t="s">
        <v>4</v>
      </c>
    </row>
    <row r="129" spans="1:21" ht="12">
      <c r="A129" s="16">
        <v>36960</v>
      </c>
      <c r="B129" s="16">
        <v>2007</v>
      </c>
      <c r="C129" s="16">
        <v>4</v>
      </c>
      <c r="D129" s="16">
        <v>4</v>
      </c>
      <c r="E129" s="17">
        <v>5.404</v>
      </c>
      <c r="F129">
        <v>4.678</v>
      </c>
      <c r="G129">
        <v>0.04</v>
      </c>
      <c r="H129" s="19">
        <v>9.1</v>
      </c>
      <c r="I129" s="18">
        <v>-119</v>
      </c>
      <c r="J129" s="18">
        <v>104</v>
      </c>
      <c r="K129" s="18">
        <v>98.7</v>
      </c>
      <c r="L129" s="18">
        <v>61.4</v>
      </c>
      <c r="M129" s="17">
        <v>0.0366</v>
      </c>
      <c r="N129" s="18" t="s">
        <v>49</v>
      </c>
      <c r="O129" s="18">
        <f t="shared" si="1"/>
        <v>28.6</v>
      </c>
      <c r="P129" s="19">
        <v>-10.85</v>
      </c>
      <c r="Q129" s="19">
        <v>0</v>
      </c>
      <c r="R129">
        <v>0</v>
      </c>
      <c r="S129" t="s">
        <v>50</v>
      </c>
      <c r="T129" t="s">
        <v>51</v>
      </c>
      <c r="U129" t="s">
        <v>4</v>
      </c>
    </row>
    <row r="130" spans="1:21" ht="12">
      <c r="A130" s="16">
        <v>36966</v>
      </c>
      <c r="B130" s="16">
        <v>2007</v>
      </c>
      <c r="C130" s="16">
        <v>4</v>
      </c>
      <c r="D130" s="16">
        <v>4</v>
      </c>
      <c r="E130" s="17">
        <v>6.153</v>
      </c>
      <c r="F130">
        <v>3.429</v>
      </c>
      <c r="G130">
        <v>0.035</v>
      </c>
      <c r="H130" s="19">
        <v>9.07</v>
      </c>
      <c r="I130" s="18">
        <v>-117.6</v>
      </c>
      <c r="J130" s="18">
        <v>103.7</v>
      </c>
      <c r="K130" s="18">
        <v>201.9</v>
      </c>
      <c r="L130" s="18">
        <v>53.3</v>
      </c>
      <c r="M130" s="17">
        <v>0.0363</v>
      </c>
      <c r="N130" s="18" t="s">
        <v>49</v>
      </c>
      <c r="O130" s="18">
        <f t="shared" si="1"/>
        <v>36.7</v>
      </c>
      <c r="P130" s="19">
        <v>-10.85</v>
      </c>
      <c r="Q130" s="19">
        <v>0</v>
      </c>
      <c r="R130">
        <v>0</v>
      </c>
      <c r="S130" t="s">
        <v>50</v>
      </c>
      <c r="T130" t="s">
        <v>51</v>
      </c>
      <c r="U130" t="s">
        <v>52</v>
      </c>
    </row>
    <row r="131" spans="1:21" ht="12">
      <c r="A131" s="16">
        <v>36967</v>
      </c>
      <c r="B131" s="16">
        <v>2007</v>
      </c>
      <c r="C131" s="16">
        <v>4</v>
      </c>
      <c r="D131" s="16">
        <v>4</v>
      </c>
      <c r="E131" s="17">
        <v>6.182</v>
      </c>
      <c r="F131">
        <v>3.325</v>
      </c>
      <c r="G131">
        <v>0.043</v>
      </c>
      <c r="H131" s="19">
        <v>9.25</v>
      </c>
      <c r="I131" s="18">
        <v>-118.4</v>
      </c>
      <c r="J131" s="18">
        <v>103.4</v>
      </c>
      <c r="K131" s="18">
        <v>202.6</v>
      </c>
      <c r="L131" s="18">
        <v>53.2</v>
      </c>
      <c r="M131" s="17">
        <v>0.0363</v>
      </c>
      <c r="N131" s="18" t="s">
        <v>49</v>
      </c>
      <c r="O131" s="18">
        <f aca="true" t="shared" si="2" ref="O131:O194">90-L131</f>
        <v>36.8</v>
      </c>
      <c r="P131" s="19">
        <v>-10.85</v>
      </c>
      <c r="Q131" s="19">
        <v>0</v>
      </c>
      <c r="R131">
        <v>-0.1</v>
      </c>
      <c r="S131" t="s">
        <v>50</v>
      </c>
      <c r="T131" t="s">
        <v>51</v>
      </c>
      <c r="U131" t="s">
        <v>52</v>
      </c>
    </row>
    <row r="132" spans="1:21" ht="12">
      <c r="A132" s="16">
        <v>36968</v>
      </c>
      <c r="B132" s="16">
        <v>2007</v>
      </c>
      <c r="C132" s="16">
        <v>4</v>
      </c>
      <c r="D132" s="16">
        <v>4</v>
      </c>
      <c r="E132" s="17">
        <v>6.221</v>
      </c>
      <c r="F132">
        <v>2.924</v>
      </c>
      <c r="G132">
        <v>0.045</v>
      </c>
      <c r="H132" s="19">
        <v>9</v>
      </c>
      <c r="I132" s="18">
        <v>-117</v>
      </c>
      <c r="J132" s="18">
        <v>105</v>
      </c>
      <c r="K132" s="18">
        <v>203.4</v>
      </c>
      <c r="L132" s="18">
        <v>53</v>
      </c>
      <c r="M132" s="17">
        <v>0.0362</v>
      </c>
      <c r="N132" s="18" t="s">
        <v>49</v>
      </c>
      <c r="O132" s="18">
        <f t="shared" si="2"/>
        <v>37</v>
      </c>
      <c r="P132" s="19">
        <v>-10.85</v>
      </c>
      <c r="Q132" s="19">
        <v>0</v>
      </c>
      <c r="R132">
        <v>0.1</v>
      </c>
      <c r="S132" t="s">
        <v>50</v>
      </c>
      <c r="T132" t="s">
        <v>51</v>
      </c>
      <c r="U132" t="s">
        <v>52</v>
      </c>
    </row>
    <row r="133" spans="1:21" ht="12">
      <c r="A133" s="16">
        <v>36969</v>
      </c>
      <c r="B133" s="16">
        <v>2007</v>
      </c>
      <c r="C133" s="16">
        <v>4</v>
      </c>
      <c r="D133" s="16">
        <v>4</v>
      </c>
      <c r="E133" s="17">
        <v>6.265</v>
      </c>
      <c r="F133">
        <v>3.251</v>
      </c>
      <c r="G133">
        <v>0.039</v>
      </c>
      <c r="H133" s="19">
        <v>9</v>
      </c>
      <c r="I133" s="18">
        <v>-117.2</v>
      </c>
      <c r="J133" s="18">
        <v>104.5</v>
      </c>
      <c r="K133" s="18">
        <v>204.4</v>
      </c>
      <c r="L133" s="18">
        <v>52.7</v>
      </c>
      <c r="M133" s="17">
        <v>0.0361</v>
      </c>
      <c r="N133" s="18" t="s">
        <v>49</v>
      </c>
      <c r="O133" s="18">
        <f t="shared" si="2"/>
        <v>37.3</v>
      </c>
      <c r="P133" s="19">
        <v>-10.85</v>
      </c>
      <c r="Q133" s="19">
        <v>0</v>
      </c>
      <c r="R133">
        <v>0</v>
      </c>
      <c r="S133" t="s">
        <v>50</v>
      </c>
      <c r="T133" t="s">
        <v>51</v>
      </c>
      <c r="U133" t="s">
        <v>52</v>
      </c>
    </row>
    <row r="134" spans="1:21" ht="12">
      <c r="A134" s="16">
        <v>36984</v>
      </c>
      <c r="B134" s="16">
        <v>2007</v>
      </c>
      <c r="C134" s="16">
        <v>4</v>
      </c>
      <c r="D134" s="16">
        <v>4</v>
      </c>
      <c r="E134" s="17">
        <v>7.835</v>
      </c>
      <c r="F134">
        <v>2.518</v>
      </c>
      <c r="G134">
        <v>0.032</v>
      </c>
      <c r="H134" s="19">
        <v>9.23</v>
      </c>
      <c r="I134" s="18">
        <v>-117.2</v>
      </c>
      <c r="J134" s="18">
        <v>104.4</v>
      </c>
      <c r="K134" s="18">
        <v>230.8</v>
      </c>
      <c r="L134" s="18">
        <v>38.9</v>
      </c>
      <c r="M134" s="17">
        <v>0.0403</v>
      </c>
      <c r="N134" s="18" t="s">
        <v>49</v>
      </c>
      <c r="O134" s="18">
        <f t="shared" si="2"/>
        <v>51.1</v>
      </c>
      <c r="P134" s="19">
        <v>-10.85</v>
      </c>
      <c r="Q134" s="19">
        <v>0</v>
      </c>
      <c r="R134">
        <v>0</v>
      </c>
      <c r="S134" t="s">
        <v>50</v>
      </c>
      <c r="T134" t="s">
        <v>51</v>
      </c>
      <c r="U134" t="s">
        <v>52</v>
      </c>
    </row>
    <row r="135" spans="1:21" ht="12">
      <c r="A135" s="16">
        <v>36985</v>
      </c>
      <c r="B135" s="16">
        <v>2007</v>
      </c>
      <c r="C135" s="16">
        <v>4</v>
      </c>
      <c r="D135" s="16">
        <v>4</v>
      </c>
      <c r="E135" s="17">
        <v>7.882</v>
      </c>
      <c r="F135">
        <v>2.774</v>
      </c>
      <c r="G135">
        <v>0.04</v>
      </c>
      <c r="H135" s="19">
        <v>8.96</v>
      </c>
      <c r="I135" s="18">
        <v>-114.8</v>
      </c>
      <c r="J135" s="18">
        <v>102.4</v>
      </c>
      <c r="K135" s="18">
        <v>231.4</v>
      </c>
      <c r="L135" s="18">
        <v>38.4</v>
      </c>
      <c r="M135" s="17">
        <v>0.0406</v>
      </c>
      <c r="N135" s="18" t="s">
        <v>49</v>
      </c>
      <c r="O135" s="18">
        <f t="shared" si="2"/>
        <v>51.6</v>
      </c>
      <c r="P135" s="19">
        <v>-10.85</v>
      </c>
      <c r="Q135" s="19">
        <v>0</v>
      </c>
      <c r="R135">
        <v>0.1</v>
      </c>
      <c r="S135" t="s">
        <v>50</v>
      </c>
      <c r="T135" t="s">
        <v>51</v>
      </c>
      <c r="U135" t="s">
        <v>52</v>
      </c>
    </row>
    <row r="136" spans="1:21" ht="12">
      <c r="A136" s="16">
        <v>36986</v>
      </c>
      <c r="B136" s="16">
        <v>2007</v>
      </c>
      <c r="C136" s="16">
        <v>4</v>
      </c>
      <c r="D136" s="16">
        <v>4</v>
      </c>
      <c r="E136" s="17">
        <v>7.944</v>
      </c>
      <c r="F136">
        <v>2.382</v>
      </c>
      <c r="G136">
        <v>0.032</v>
      </c>
      <c r="H136" s="19">
        <v>9.25</v>
      </c>
      <c r="I136" s="18">
        <v>-117</v>
      </c>
      <c r="J136" s="18">
        <v>103.3</v>
      </c>
      <c r="K136" s="18">
        <v>232.1</v>
      </c>
      <c r="L136" s="18">
        <v>37.8</v>
      </c>
      <c r="M136" s="17">
        <v>0.041</v>
      </c>
      <c r="N136" s="18" t="s">
        <v>49</v>
      </c>
      <c r="O136" s="18">
        <f t="shared" si="2"/>
        <v>52.2</v>
      </c>
      <c r="P136" s="19">
        <v>-10.85</v>
      </c>
      <c r="Q136" s="19">
        <v>0</v>
      </c>
      <c r="R136">
        <v>0.2</v>
      </c>
      <c r="S136" t="s">
        <v>50</v>
      </c>
      <c r="T136" t="s">
        <v>51</v>
      </c>
      <c r="U136" t="s">
        <v>52</v>
      </c>
    </row>
    <row r="137" spans="1:21" ht="12">
      <c r="A137" s="16">
        <v>36987</v>
      </c>
      <c r="B137" s="16">
        <v>2007</v>
      </c>
      <c r="C137" s="16">
        <v>4</v>
      </c>
      <c r="D137" s="16">
        <v>4</v>
      </c>
      <c r="E137" s="17">
        <v>7.997</v>
      </c>
      <c r="F137">
        <v>2.698</v>
      </c>
      <c r="G137">
        <v>0.034</v>
      </c>
      <c r="H137" s="19">
        <v>9.21</v>
      </c>
      <c r="I137" s="18">
        <v>-115.4</v>
      </c>
      <c r="J137" s="18">
        <v>102.4</v>
      </c>
      <c r="K137" s="18">
        <v>232.7</v>
      </c>
      <c r="L137" s="18">
        <v>37.1</v>
      </c>
      <c r="M137" s="17">
        <v>0.0414</v>
      </c>
      <c r="N137" s="18" t="s">
        <v>49</v>
      </c>
      <c r="O137" s="18">
        <f t="shared" si="2"/>
        <v>52.9</v>
      </c>
      <c r="P137" s="19">
        <v>-10.85</v>
      </c>
      <c r="Q137" s="19">
        <v>0</v>
      </c>
      <c r="R137">
        <v>0.1</v>
      </c>
      <c r="S137" t="s">
        <v>50</v>
      </c>
      <c r="T137" t="s">
        <v>51</v>
      </c>
      <c r="U137" t="s">
        <v>52</v>
      </c>
    </row>
    <row r="138" spans="1:21" ht="12">
      <c r="A138" s="16">
        <v>36988</v>
      </c>
      <c r="B138" s="16">
        <v>2007</v>
      </c>
      <c r="C138" s="16">
        <v>4</v>
      </c>
      <c r="D138" s="16">
        <v>4</v>
      </c>
      <c r="E138" s="17">
        <v>8.099</v>
      </c>
      <c r="F138">
        <v>722.467</v>
      </c>
      <c r="G138">
        <v>4.584</v>
      </c>
      <c r="H138" s="19">
        <v>17.85</v>
      </c>
      <c r="I138" s="18">
        <v>-111.8</v>
      </c>
      <c r="J138" s="18">
        <v>106.1</v>
      </c>
      <c r="K138" s="18">
        <v>261.5</v>
      </c>
      <c r="L138" s="18">
        <v>73.8</v>
      </c>
      <c r="M138" s="17">
        <v>0.0419</v>
      </c>
      <c r="N138" s="18" t="s">
        <v>49</v>
      </c>
      <c r="O138" s="18">
        <f t="shared" si="2"/>
        <v>16.200000000000003</v>
      </c>
      <c r="P138" s="19">
        <v>-10.85</v>
      </c>
      <c r="Q138" s="19">
        <v>0</v>
      </c>
      <c r="R138">
        <v>0.1</v>
      </c>
      <c r="S138" t="s">
        <v>50</v>
      </c>
      <c r="T138" t="s">
        <v>51</v>
      </c>
      <c r="U138" t="s">
        <v>3</v>
      </c>
    </row>
    <row r="139" spans="1:21" ht="12">
      <c r="A139" s="16">
        <v>37017</v>
      </c>
      <c r="B139" s="16">
        <v>2007</v>
      </c>
      <c r="C139" s="16">
        <v>4</v>
      </c>
      <c r="D139" s="16">
        <v>4</v>
      </c>
      <c r="E139" s="17">
        <v>11.402</v>
      </c>
      <c r="F139">
        <v>1.452</v>
      </c>
      <c r="G139">
        <v>0.043</v>
      </c>
      <c r="H139" s="19">
        <v>9.07</v>
      </c>
      <c r="I139" s="18">
        <v>-116.9</v>
      </c>
      <c r="J139" s="18">
        <v>107.5</v>
      </c>
      <c r="K139" s="18">
        <v>-86.2</v>
      </c>
      <c r="L139" s="18">
        <v>31.9</v>
      </c>
      <c r="M139" s="17">
        <v>0.0429</v>
      </c>
      <c r="N139" s="18" t="s">
        <v>49</v>
      </c>
      <c r="O139" s="18">
        <f t="shared" si="2"/>
        <v>58.1</v>
      </c>
      <c r="P139" s="19">
        <v>-10.85</v>
      </c>
      <c r="Q139" s="19">
        <v>0</v>
      </c>
      <c r="R139">
        <v>0.1</v>
      </c>
      <c r="S139" t="s">
        <v>50</v>
      </c>
      <c r="T139" t="s">
        <v>51</v>
      </c>
      <c r="U139" t="s">
        <v>4</v>
      </c>
    </row>
    <row r="140" spans="1:21" ht="12">
      <c r="A140" s="16">
        <v>37019</v>
      </c>
      <c r="B140" s="16">
        <v>2007</v>
      </c>
      <c r="C140" s="16">
        <v>4</v>
      </c>
      <c r="D140" s="16">
        <v>4</v>
      </c>
      <c r="E140" s="17">
        <v>11.773</v>
      </c>
      <c r="F140">
        <v>5.199</v>
      </c>
      <c r="G140">
        <v>0.059</v>
      </c>
      <c r="H140" s="19">
        <v>8.34</v>
      </c>
      <c r="I140" s="18">
        <v>-117.7</v>
      </c>
      <c r="J140" s="18">
        <v>106.1</v>
      </c>
      <c r="K140" s="18">
        <v>131.3</v>
      </c>
      <c r="L140" s="18">
        <v>29</v>
      </c>
      <c r="M140" s="17">
        <v>0.0439</v>
      </c>
      <c r="N140" s="18" t="s">
        <v>49</v>
      </c>
      <c r="O140" s="18">
        <f t="shared" si="2"/>
        <v>61</v>
      </c>
      <c r="P140" s="19">
        <v>-10.85</v>
      </c>
      <c r="Q140" s="19">
        <v>0</v>
      </c>
      <c r="R140">
        <v>0.1</v>
      </c>
      <c r="S140" t="s">
        <v>50</v>
      </c>
      <c r="T140" t="s">
        <v>51</v>
      </c>
      <c r="U140" t="s">
        <v>9</v>
      </c>
    </row>
    <row r="141" spans="1:21" ht="12">
      <c r="A141" s="16">
        <v>37020</v>
      </c>
      <c r="B141" s="16">
        <v>2007</v>
      </c>
      <c r="C141" s="16">
        <v>4</v>
      </c>
      <c r="D141" s="16">
        <v>4</v>
      </c>
      <c r="E141" s="17">
        <v>11.817</v>
      </c>
      <c r="F141">
        <v>5.427</v>
      </c>
      <c r="G141">
        <v>0.056</v>
      </c>
      <c r="H141" s="19">
        <v>8.23</v>
      </c>
      <c r="I141" s="18">
        <v>-117.1</v>
      </c>
      <c r="J141" s="18">
        <v>105.1</v>
      </c>
      <c r="K141" s="18">
        <v>131.7</v>
      </c>
      <c r="L141" s="18">
        <v>29.5</v>
      </c>
      <c r="M141" s="17">
        <v>0.044</v>
      </c>
      <c r="N141" s="18" t="s">
        <v>49</v>
      </c>
      <c r="O141" s="18">
        <f t="shared" si="2"/>
        <v>60.5</v>
      </c>
      <c r="P141" s="19">
        <v>-10.85</v>
      </c>
      <c r="Q141" s="19">
        <v>0</v>
      </c>
      <c r="R141">
        <v>0</v>
      </c>
      <c r="S141" t="s">
        <v>50</v>
      </c>
      <c r="T141" t="s">
        <v>51</v>
      </c>
      <c r="U141" t="s">
        <v>9</v>
      </c>
    </row>
    <row r="142" spans="1:21" ht="12">
      <c r="A142" s="16">
        <v>37022</v>
      </c>
      <c r="B142" s="16">
        <v>2007</v>
      </c>
      <c r="C142" s="16">
        <v>4</v>
      </c>
      <c r="D142" s="16">
        <v>4</v>
      </c>
      <c r="E142" s="17">
        <v>11.938</v>
      </c>
      <c r="F142">
        <v>5.636</v>
      </c>
      <c r="G142">
        <v>0.065</v>
      </c>
      <c r="H142" s="19">
        <v>8.37</v>
      </c>
      <c r="I142" s="18">
        <v>-116.4</v>
      </c>
      <c r="J142" s="18">
        <v>105.1</v>
      </c>
      <c r="K142" s="18">
        <v>133</v>
      </c>
      <c r="L142" s="18">
        <v>30.8</v>
      </c>
      <c r="M142" s="17">
        <v>0.0443</v>
      </c>
      <c r="N142" s="18" t="s">
        <v>49</v>
      </c>
      <c r="O142" s="18">
        <f t="shared" si="2"/>
        <v>59.2</v>
      </c>
      <c r="P142" s="19">
        <v>-10.85</v>
      </c>
      <c r="Q142" s="19">
        <v>0</v>
      </c>
      <c r="R142">
        <v>0</v>
      </c>
      <c r="S142" t="s">
        <v>50</v>
      </c>
      <c r="T142" t="s">
        <v>51</v>
      </c>
      <c r="U142" t="s">
        <v>9</v>
      </c>
    </row>
    <row r="143" spans="1:21" ht="12">
      <c r="A143" s="16">
        <v>37023</v>
      </c>
      <c r="B143" s="16">
        <v>2007</v>
      </c>
      <c r="C143" s="16">
        <v>4</v>
      </c>
      <c r="D143" s="16">
        <v>4</v>
      </c>
      <c r="E143" s="17">
        <v>11.965</v>
      </c>
      <c r="F143">
        <v>5.815</v>
      </c>
      <c r="G143">
        <v>0.057</v>
      </c>
      <c r="H143" s="19">
        <v>8.4</v>
      </c>
      <c r="I143" s="18">
        <v>-116.9</v>
      </c>
      <c r="J143" s="18">
        <v>103.9</v>
      </c>
      <c r="K143" s="18">
        <v>133.3</v>
      </c>
      <c r="L143" s="18">
        <v>31.1</v>
      </c>
      <c r="M143" s="17">
        <v>0.0444</v>
      </c>
      <c r="N143" s="18" t="s">
        <v>49</v>
      </c>
      <c r="O143" s="18">
        <f t="shared" si="2"/>
        <v>58.9</v>
      </c>
      <c r="P143" s="19">
        <v>-10.85</v>
      </c>
      <c r="Q143" s="19">
        <v>0</v>
      </c>
      <c r="R143">
        <v>0</v>
      </c>
      <c r="S143" t="s">
        <v>50</v>
      </c>
      <c r="T143" t="s">
        <v>51</v>
      </c>
      <c r="U143" t="s">
        <v>9</v>
      </c>
    </row>
    <row r="144" spans="1:21" ht="12">
      <c r="A144" s="16">
        <v>37024</v>
      </c>
      <c r="B144" s="16">
        <v>2007</v>
      </c>
      <c r="C144" s="16">
        <v>4</v>
      </c>
      <c r="D144" s="16">
        <v>4</v>
      </c>
      <c r="E144" s="17">
        <v>11.993</v>
      </c>
      <c r="F144">
        <v>5.89</v>
      </c>
      <c r="G144">
        <v>0.065</v>
      </c>
      <c r="H144" s="19">
        <v>8.39</v>
      </c>
      <c r="I144" s="18">
        <v>-116.3</v>
      </c>
      <c r="J144" s="18">
        <v>104.2</v>
      </c>
      <c r="K144" s="18">
        <v>133.6</v>
      </c>
      <c r="L144" s="18">
        <v>31.3</v>
      </c>
      <c r="M144" s="17">
        <v>0.0445</v>
      </c>
      <c r="N144" s="18" t="s">
        <v>49</v>
      </c>
      <c r="O144" s="18">
        <f t="shared" si="2"/>
        <v>58.7</v>
      </c>
      <c r="P144" s="19">
        <v>-10.85</v>
      </c>
      <c r="Q144" s="19">
        <v>0</v>
      </c>
      <c r="R144">
        <v>0</v>
      </c>
      <c r="S144" t="s">
        <v>50</v>
      </c>
      <c r="T144" t="s">
        <v>51</v>
      </c>
      <c r="U144" t="s">
        <v>9</v>
      </c>
    </row>
    <row r="145" spans="1:21" ht="12">
      <c r="A145" s="16">
        <v>37025</v>
      </c>
      <c r="B145" s="16">
        <v>2007</v>
      </c>
      <c r="C145" s="16">
        <v>4</v>
      </c>
      <c r="D145" s="16">
        <v>4</v>
      </c>
      <c r="E145" s="17">
        <v>12.02</v>
      </c>
      <c r="F145">
        <v>6.037</v>
      </c>
      <c r="G145">
        <v>0.056</v>
      </c>
      <c r="H145" s="19">
        <v>8.43</v>
      </c>
      <c r="I145" s="18">
        <v>-117</v>
      </c>
      <c r="J145" s="18">
        <v>104.7</v>
      </c>
      <c r="K145" s="18">
        <v>133.9</v>
      </c>
      <c r="L145" s="18">
        <v>31.6</v>
      </c>
      <c r="M145" s="17">
        <v>0.0445</v>
      </c>
      <c r="N145" s="18" t="s">
        <v>49</v>
      </c>
      <c r="O145" s="18">
        <f t="shared" si="2"/>
        <v>58.4</v>
      </c>
      <c r="P145" s="19">
        <v>-10.85</v>
      </c>
      <c r="Q145" s="19">
        <v>0</v>
      </c>
      <c r="R145">
        <v>0</v>
      </c>
      <c r="S145" t="s">
        <v>50</v>
      </c>
      <c r="T145" t="s">
        <v>51</v>
      </c>
      <c r="U145" t="s">
        <v>9</v>
      </c>
    </row>
    <row r="146" spans="1:21" ht="12">
      <c r="A146" s="16">
        <v>37026</v>
      </c>
      <c r="B146" s="16">
        <v>2007</v>
      </c>
      <c r="C146" s="16">
        <v>4</v>
      </c>
      <c r="D146" s="16">
        <v>4</v>
      </c>
      <c r="E146" s="17">
        <v>12.075</v>
      </c>
      <c r="F146">
        <v>5.87</v>
      </c>
      <c r="G146">
        <v>0.055</v>
      </c>
      <c r="H146" s="19">
        <v>8.54</v>
      </c>
      <c r="I146" s="18">
        <v>-116.8</v>
      </c>
      <c r="J146" s="18">
        <v>105.1</v>
      </c>
      <c r="K146" s="18">
        <v>134.5</v>
      </c>
      <c r="L146" s="18">
        <v>32.2</v>
      </c>
      <c r="M146" s="17">
        <v>0.0446</v>
      </c>
      <c r="N146" s="18" t="s">
        <v>49</v>
      </c>
      <c r="O146" s="18">
        <f t="shared" si="2"/>
        <v>57.8</v>
      </c>
      <c r="P146" s="19">
        <v>-10.85</v>
      </c>
      <c r="Q146" s="19">
        <v>0</v>
      </c>
      <c r="R146">
        <v>0</v>
      </c>
      <c r="S146" t="s">
        <v>50</v>
      </c>
      <c r="T146" t="s">
        <v>51</v>
      </c>
      <c r="U146" t="s">
        <v>9</v>
      </c>
    </row>
    <row r="147" spans="1:21" ht="12">
      <c r="A147" s="16">
        <v>37027</v>
      </c>
      <c r="B147" s="16">
        <v>2007</v>
      </c>
      <c r="C147" s="16">
        <v>4</v>
      </c>
      <c r="D147" s="16">
        <v>4</v>
      </c>
      <c r="E147" s="17">
        <v>12.135</v>
      </c>
      <c r="F147">
        <v>6.048</v>
      </c>
      <c r="G147">
        <v>0.053</v>
      </c>
      <c r="H147" s="19">
        <v>8.48</v>
      </c>
      <c r="I147" s="18">
        <v>-117.1</v>
      </c>
      <c r="J147" s="18">
        <v>104.5</v>
      </c>
      <c r="K147" s="18">
        <v>135.2</v>
      </c>
      <c r="L147" s="18">
        <v>32.8</v>
      </c>
      <c r="M147" s="17">
        <v>0.0447</v>
      </c>
      <c r="N147" s="18" t="s">
        <v>49</v>
      </c>
      <c r="O147" s="18">
        <f t="shared" si="2"/>
        <v>57.2</v>
      </c>
      <c r="P147" s="19">
        <v>-10.85</v>
      </c>
      <c r="Q147" s="19">
        <v>0</v>
      </c>
      <c r="R147">
        <v>0</v>
      </c>
      <c r="S147" t="s">
        <v>50</v>
      </c>
      <c r="T147" t="s">
        <v>51</v>
      </c>
      <c r="U147" t="s">
        <v>9</v>
      </c>
    </row>
    <row r="148" spans="1:21" ht="12">
      <c r="A148" s="16">
        <v>37028</v>
      </c>
      <c r="B148" s="16">
        <v>2007</v>
      </c>
      <c r="C148" s="16">
        <v>4</v>
      </c>
      <c r="D148" s="16">
        <v>4</v>
      </c>
      <c r="E148" s="17">
        <v>12.195</v>
      </c>
      <c r="F148">
        <v>6.196</v>
      </c>
      <c r="G148">
        <v>0.062</v>
      </c>
      <c r="H148" s="19">
        <v>8.45</v>
      </c>
      <c r="I148" s="18">
        <v>-116.6</v>
      </c>
      <c r="J148" s="18">
        <v>105.8</v>
      </c>
      <c r="K148" s="18">
        <v>135.9</v>
      </c>
      <c r="L148" s="18">
        <v>33.4</v>
      </c>
      <c r="M148" s="17">
        <v>0.0447</v>
      </c>
      <c r="N148" s="18" t="s">
        <v>49</v>
      </c>
      <c r="O148" s="18">
        <f t="shared" si="2"/>
        <v>56.6</v>
      </c>
      <c r="P148" s="19">
        <v>-10.85</v>
      </c>
      <c r="Q148" s="19">
        <v>0</v>
      </c>
      <c r="R148">
        <v>0</v>
      </c>
      <c r="S148" t="s">
        <v>50</v>
      </c>
      <c r="T148" t="s">
        <v>51</v>
      </c>
      <c r="U148" t="s">
        <v>9</v>
      </c>
    </row>
    <row r="149" spans="1:21" ht="12">
      <c r="A149" s="16">
        <v>37029</v>
      </c>
      <c r="B149" s="16">
        <v>2007</v>
      </c>
      <c r="C149" s="16">
        <v>4</v>
      </c>
      <c r="D149" s="16">
        <v>4</v>
      </c>
      <c r="E149" s="17">
        <v>12.255</v>
      </c>
      <c r="F149">
        <v>6.323</v>
      </c>
      <c r="G149">
        <v>0.056</v>
      </c>
      <c r="H149" s="19">
        <v>8.41</v>
      </c>
      <c r="I149" s="18">
        <v>-116.4</v>
      </c>
      <c r="J149" s="18">
        <v>104.8</v>
      </c>
      <c r="K149" s="18">
        <v>136.6</v>
      </c>
      <c r="L149" s="18">
        <v>34</v>
      </c>
      <c r="M149" s="17">
        <v>0.0448</v>
      </c>
      <c r="N149" s="18" t="s">
        <v>49</v>
      </c>
      <c r="O149" s="18">
        <f t="shared" si="2"/>
        <v>56</v>
      </c>
      <c r="P149" s="19">
        <v>-10.85</v>
      </c>
      <c r="Q149" s="19">
        <v>0</v>
      </c>
      <c r="R149">
        <v>0</v>
      </c>
      <c r="S149" t="s">
        <v>50</v>
      </c>
      <c r="T149" t="s">
        <v>51</v>
      </c>
      <c r="U149" t="s">
        <v>9</v>
      </c>
    </row>
    <row r="150" spans="1:21" ht="12">
      <c r="A150" s="16">
        <v>37030</v>
      </c>
      <c r="B150" s="16">
        <v>2007</v>
      </c>
      <c r="C150" s="16">
        <v>4</v>
      </c>
      <c r="D150" s="16">
        <v>4</v>
      </c>
      <c r="E150" s="17">
        <v>12.323</v>
      </c>
      <c r="F150">
        <v>6.495</v>
      </c>
      <c r="G150">
        <v>0.056</v>
      </c>
      <c r="H150" s="19">
        <v>8.54</v>
      </c>
      <c r="I150" s="18">
        <v>-116.8</v>
      </c>
      <c r="J150" s="18">
        <v>106</v>
      </c>
      <c r="K150" s="18">
        <v>137.4</v>
      </c>
      <c r="L150" s="18">
        <v>34.6</v>
      </c>
      <c r="M150" s="17">
        <v>0.0448</v>
      </c>
      <c r="N150" s="18" t="s">
        <v>49</v>
      </c>
      <c r="O150" s="18">
        <f t="shared" si="2"/>
        <v>55.4</v>
      </c>
      <c r="P150" s="19">
        <v>-10.85</v>
      </c>
      <c r="Q150" s="19">
        <v>0</v>
      </c>
      <c r="R150">
        <v>0</v>
      </c>
      <c r="S150" t="s">
        <v>50</v>
      </c>
      <c r="T150" t="s">
        <v>51</v>
      </c>
      <c r="U150" t="s">
        <v>9</v>
      </c>
    </row>
    <row r="151" spans="1:21" ht="12">
      <c r="A151" s="16">
        <v>37031</v>
      </c>
      <c r="B151" s="16">
        <v>2007</v>
      </c>
      <c r="C151" s="16">
        <v>4</v>
      </c>
      <c r="D151" s="16">
        <v>4</v>
      </c>
      <c r="E151" s="17">
        <v>12.381</v>
      </c>
      <c r="F151">
        <v>6.613</v>
      </c>
      <c r="G151">
        <v>0.057</v>
      </c>
      <c r="H151" s="19">
        <v>8.45</v>
      </c>
      <c r="I151" s="18">
        <v>-116.3</v>
      </c>
      <c r="J151" s="18">
        <v>105.3</v>
      </c>
      <c r="K151" s="18">
        <v>138.1</v>
      </c>
      <c r="L151" s="18">
        <v>35.2</v>
      </c>
      <c r="M151" s="17">
        <v>0.0448</v>
      </c>
      <c r="N151" s="18" t="s">
        <v>49</v>
      </c>
      <c r="O151" s="18">
        <f t="shared" si="2"/>
        <v>54.8</v>
      </c>
      <c r="P151" s="19">
        <v>-10.85</v>
      </c>
      <c r="Q151" s="19">
        <v>0</v>
      </c>
      <c r="R151">
        <v>0</v>
      </c>
      <c r="S151" t="s">
        <v>50</v>
      </c>
      <c r="T151" t="s">
        <v>51</v>
      </c>
      <c r="U151" t="s">
        <v>9</v>
      </c>
    </row>
    <row r="152" spans="1:21" ht="12">
      <c r="A152" s="16">
        <v>37032</v>
      </c>
      <c r="B152" s="16">
        <v>2007</v>
      </c>
      <c r="C152" s="16">
        <v>4</v>
      </c>
      <c r="D152" s="16">
        <v>4</v>
      </c>
      <c r="E152" s="17">
        <v>12.441</v>
      </c>
      <c r="F152">
        <v>6.68</v>
      </c>
      <c r="G152">
        <v>0.059</v>
      </c>
      <c r="H152" s="19">
        <v>8.39</v>
      </c>
      <c r="I152" s="18">
        <v>-116.3</v>
      </c>
      <c r="J152" s="18">
        <v>105</v>
      </c>
      <c r="K152" s="18">
        <v>138.9</v>
      </c>
      <c r="L152" s="18">
        <v>35.7</v>
      </c>
      <c r="M152" s="17">
        <v>0.0447</v>
      </c>
      <c r="N152" s="18" t="s">
        <v>49</v>
      </c>
      <c r="O152" s="18">
        <f t="shared" si="2"/>
        <v>54.3</v>
      </c>
      <c r="P152" s="19">
        <v>-10.85</v>
      </c>
      <c r="Q152" s="19">
        <v>0</v>
      </c>
      <c r="R152">
        <v>0</v>
      </c>
      <c r="S152" t="s">
        <v>50</v>
      </c>
      <c r="T152" t="s">
        <v>51</v>
      </c>
      <c r="U152" t="s">
        <v>9</v>
      </c>
    </row>
    <row r="153" spans="1:21" ht="12">
      <c r="A153" s="16">
        <v>37033</v>
      </c>
      <c r="B153" s="16">
        <v>2007</v>
      </c>
      <c r="C153" s="16">
        <v>4</v>
      </c>
      <c r="D153" s="16">
        <v>4</v>
      </c>
      <c r="E153" s="17">
        <v>12.501</v>
      </c>
      <c r="F153">
        <v>6.947</v>
      </c>
      <c r="G153">
        <v>0.057</v>
      </c>
      <c r="H153" s="19">
        <v>8.55</v>
      </c>
      <c r="I153" s="18">
        <v>-116.2</v>
      </c>
      <c r="J153" s="18">
        <v>105.8</v>
      </c>
      <c r="K153" s="18">
        <v>139.7</v>
      </c>
      <c r="L153" s="18">
        <v>36.3</v>
      </c>
      <c r="M153" s="17">
        <v>0.0447</v>
      </c>
      <c r="N153" s="18" t="s">
        <v>49</v>
      </c>
      <c r="O153" s="18">
        <f t="shared" si="2"/>
        <v>53.7</v>
      </c>
      <c r="P153" s="19">
        <v>-10.85</v>
      </c>
      <c r="Q153" s="19">
        <v>0</v>
      </c>
      <c r="R153">
        <v>0</v>
      </c>
      <c r="S153" t="s">
        <v>50</v>
      </c>
      <c r="T153" t="s">
        <v>51</v>
      </c>
      <c r="U153" t="s">
        <v>9</v>
      </c>
    </row>
    <row r="154" spans="1:21" ht="12">
      <c r="A154" s="16">
        <v>37034</v>
      </c>
      <c r="B154" s="16">
        <v>2007</v>
      </c>
      <c r="C154" s="16">
        <v>4</v>
      </c>
      <c r="D154" s="16">
        <v>4</v>
      </c>
      <c r="E154" s="17">
        <v>12.569</v>
      </c>
      <c r="F154">
        <v>7.323</v>
      </c>
      <c r="G154">
        <v>0.065</v>
      </c>
      <c r="H154" s="19">
        <v>8.42</v>
      </c>
      <c r="I154" s="18">
        <v>-116.3</v>
      </c>
      <c r="J154" s="18">
        <v>104.9</v>
      </c>
      <c r="K154" s="18">
        <v>140.5</v>
      </c>
      <c r="L154" s="18">
        <v>36.9</v>
      </c>
      <c r="M154" s="17">
        <v>0.0446</v>
      </c>
      <c r="N154" s="18" t="s">
        <v>49</v>
      </c>
      <c r="O154" s="18">
        <f t="shared" si="2"/>
        <v>53.1</v>
      </c>
      <c r="P154" s="19">
        <v>-10.85</v>
      </c>
      <c r="Q154" s="19">
        <v>0</v>
      </c>
      <c r="R154">
        <v>0</v>
      </c>
      <c r="S154" t="s">
        <v>50</v>
      </c>
      <c r="T154" t="s">
        <v>51</v>
      </c>
      <c r="U154" t="s">
        <v>9</v>
      </c>
    </row>
    <row r="155" spans="1:21" ht="12">
      <c r="A155" s="16">
        <v>37035</v>
      </c>
      <c r="B155" s="16">
        <v>2007</v>
      </c>
      <c r="C155" s="16">
        <v>4</v>
      </c>
      <c r="D155" s="16">
        <v>4</v>
      </c>
      <c r="E155" s="17">
        <v>12.628</v>
      </c>
      <c r="F155">
        <v>7.511</v>
      </c>
      <c r="G155">
        <v>0.06</v>
      </c>
      <c r="H155" s="19">
        <v>8.38</v>
      </c>
      <c r="I155" s="18">
        <v>-115.6</v>
      </c>
      <c r="J155" s="18">
        <v>106.7</v>
      </c>
      <c r="K155" s="18">
        <v>141.3</v>
      </c>
      <c r="L155" s="18">
        <v>37.4</v>
      </c>
      <c r="M155" s="17">
        <v>0.0446</v>
      </c>
      <c r="N155" s="18" t="s">
        <v>49</v>
      </c>
      <c r="O155" s="18">
        <f t="shared" si="2"/>
        <v>52.6</v>
      </c>
      <c r="P155" s="19">
        <v>-10.85</v>
      </c>
      <c r="Q155" s="19">
        <v>0</v>
      </c>
      <c r="R155">
        <v>0</v>
      </c>
      <c r="S155" t="s">
        <v>50</v>
      </c>
      <c r="T155" t="s">
        <v>51</v>
      </c>
      <c r="U155" t="s">
        <v>9</v>
      </c>
    </row>
    <row r="156" spans="1:21" ht="12">
      <c r="A156" s="16">
        <v>37036</v>
      </c>
      <c r="B156" s="16">
        <v>2007</v>
      </c>
      <c r="C156" s="16">
        <v>4</v>
      </c>
      <c r="D156" s="16">
        <v>4</v>
      </c>
      <c r="E156" s="17">
        <v>12.687</v>
      </c>
      <c r="F156">
        <v>7.513</v>
      </c>
      <c r="G156">
        <v>0.053</v>
      </c>
      <c r="H156" s="19">
        <v>8.42</v>
      </c>
      <c r="I156" s="18">
        <v>-116.2</v>
      </c>
      <c r="J156" s="18">
        <v>105.5</v>
      </c>
      <c r="K156" s="18">
        <v>142.1</v>
      </c>
      <c r="L156" s="18">
        <v>37.9</v>
      </c>
      <c r="M156" s="17">
        <v>0.0445</v>
      </c>
      <c r="N156" s="18" t="s">
        <v>49</v>
      </c>
      <c r="O156" s="18">
        <f t="shared" si="2"/>
        <v>52.1</v>
      </c>
      <c r="P156" s="19">
        <v>-10.85</v>
      </c>
      <c r="Q156" s="19">
        <v>0</v>
      </c>
      <c r="R156">
        <v>0</v>
      </c>
      <c r="S156" t="s">
        <v>50</v>
      </c>
      <c r="T156" t="s">
        <v>51</v>
      </c>
      <c r="U156" t="s">
        <v>9</v>
      </c>
    </row>
    <row r="157" spans="1:21" ht="12">
      <c r="A157" s="16">
        <v>37037</v>
      </c>
      <c r="B157" s="16">
        <v>2007</v>
      </c>
      <c r="C157" s="16">
        <v>4</v>
      </c>
      <c r="D157" s="16">
        <v>4</v>
      </c>
      <c r="E157" s="17">
        <v>12.747</v>
      </c>
      <c r="F157">
        <v>7.692</v>
      </c>
      <c r="G157">
        <v>0.057</v>
      </c>
      <c r="H157" s="19">
        <v>8.42</v>
      </c>
      <c r="I157" s="18">
        <v>-116.1</v>
      </c>
      <c r="J157" s="18">
        <v>104.9</v>
      </c>
      <c r="K157" s="18">
        <v>142.9</v>
      </c>
      <c r="L157" s="18">
        <v>38.5</v>
      </c>
      <c r="M157" s="17">
        <v>0.0445</v>
      </c>
      <c r="N157" s="18" t="s">
        <v>49</v>
      </c>
      <c r="O157" s="18">
        <f t="shared" si="2"/>
        <v>51.5</v>
      </c>
      <c r="P157" s="19">
        <v>-10.85</v>
      </c>
      <c r="Q157" s="19">
        <v>0</v>
      </c>
      <c r="R157">
        <v>0</v>
      </c>
      <c r="S157" t="s">
        <v>50</v>
      </c>
      <c r="T157" t="s">
        <v>51</v>
      </c>
      <c r="U157" t="s">
        <v>9</v>
      </c>
    </row>
    <row r="158" spans="1:21" ht="12">
      <c r="A158" s="16">
        <v>37039</v>
      </c>
      <c r="B158" s="16">
        <v>2007</v>
      </c>
      <c r="C158" s="16">
        <v>4</v>
      </c>
      <c r="D158" s="16">
        <v>4</v>
      </c>
      <c r="E158" s="17">
        <v>12.869</v>
      </c>
      <c r="F158">
        <v>8.263</v>
      </c>
      <c r="G158">
        <v>0.068</v>
      </c>
      <c r="H158" s="19">
        <v>8.45</v>
      </c>
      <c r="I158" s="18">
        <v>-116.8</v>
      </c>
      <c r="J158" s="18">
        <v>105</v>
      </c>
      <c r="K158" s="18">
        <v>144.7</v>
      </c>
      <c r="L158" s="18">
        <v>39.5</v>
      </c>
      <c r="M158" s="17">
        <v>0.0445</v>
      </c>
      <c r="N158" s="18" t="s">
        <v>49</v>
      </c>
      <c r="O158" s="18">
        <f t="shared" si="2"/>
        <v>50.5</v>
      </c>
      <c r="P158" s="19">
        <v>-10.85</v>
      </c>
      <c r="Q158" s="19">
        <v>0</v>
      </c>
      <c r="R158">
        <v>0</v>
      </c>
      <c r="S158" t="s">
        <v>50</v>
      </c>
      <c r="T158" t="s">
        <v>51</v>
      </c>
      <c r="U158" t="s">
        <v>9</v>
      </c>
    </row>
    <row r="159" spans="1:21" ht="12">
      <c r="A159" s="16">
        <v>37040</v>
      </c>
      <c r="B159" s="16">
        <v>2007</v>
      </c>
      <c r="C159" s="16">
        <v>4</v>
      </c>
      <c r="D159" s="16">
        <v>4</v>
      </c>
      <c r="E159" s="17">
        <v>12.908</v>
      </c>
      <c r="F159">
        <v>7.456</v>
      </c>
      <c r="G159">
        <v>0.077</v>
      </c>
      <c r="H159" s="19">
        <v>8.49</v>
      </c>
      <c r="I159" s="18">
        <v>-116.2</v>
      </c>
      <c r="J159" s="18">
        <v>104.8</v>
      </c>
      <c r="K159" s="18">
        <v>145.3</v>
      </c>
      <c r="L159" s="18">
        <v>39.8</v>
      </c>
      <c r="M159" s="17">
        <v>0.0445</v>
      </c>
      <c r="N159" s="18" t="s">
        <v>49</v>
      </c>
      <c r="O159" s="18">
        <f t="shared" si="2"/>
        <v>50.2</v>
      </c>
      <c r="P159" s="19">
        <v>-10.85</v>
      </c>
      <c r="Q159" s="19">
        <v>0</v>
      </c>
      <c r="R159">
        <v>-0.1</v>
      </c>
      <c r="S159" t="s">
        <v>50</v>
      </c>
      <c r="T159" t="s">
        <v>51</v>
      </c>
      <c r="U159" t="s">
        <v>9</v>
      </c>
    </row>
    <row r="160" spans="1:21" ht="12">
      <c r="A160" s="16">
        <v>37041</v>
      </c>
      <c r="B160" s="16">
        <v>2007</v>
      </c>
      <c r="C160" s="16">
        <v>4</v>
      </c>
      <c r="D160" s="16">
        <v>4</v>
      </c>
      <c r="E160" s="17">
        <v>12.946</v>
      </c>
      <c r="F160">
        <v>8.057</v>
      </c>
      <c r="G160">
        <v>0.06</v>
      </c>
      <c r="H160" s="19">
        <v>8.42</v>
      </c>
      <c r="I160" s="18">
        <v>-116.4</v>
      </c>
      <c r="J160" s="18">
        <v>106.8</v>
      </c>
      <c r="K160" s="18">
        <v>145.8</v>
      </c>
      <c r="L160" s="18">
        <v>40.1</v>
      </c>
      <c r="M160" s="17">
        <v>0.0445</v>
      </c>
      <c r="N160" s="18" t="s">
        <v>49</v>
      </c>
      <c r="O160" s="18">
        <f t="shared" si="2"/>
        <v>49.9</v>
      </c>
      <c r="P160" s="19">
        <v>-10.85</v>
      </c>
      <c r="Q160" s="19">
        <v>0</v>
      </c>
      <c r="R160">
        <v>-0.05</v>
      </c>
      <c r="S160" t="s">
        <v>50</v>
      </c>
      <c r="T160" t="s">
        <v>51</v>
      </c>
      <c r="U160" t="s">
        <v>9</v>
      </c>
    </row>
    <row r="161" spans="1:21" ht="12">
      <c r="A161" s="16">
        <v>37042</v>
      </c>
      <c r="B161" s="16">
        <v>2007</v>
      </c>
      <c r="C161" s="16">
        <v>4</v>
      </c>
      <c r="D161" s="16">
        <v>4</v>
      </c>
      <c r="E161" s="17">
        <v>13.008</v>
      </c>
      <c r="F161">
        <v>1.719</v>
      </c>
      <c r="G161">
        <v>0.028</v>
      </c>
      <c r="H161" s="19">
        <v>8.62</v>
      </c>
      <c r="I161" s="18">
        <v>-115.8</v>
      </c>
      <c r="J161" s="18">
        <v>108.4</v>
      </c>
      <c r="K161" s="18">
        <v>146.2</v>
      </c>
      <c r="L161" s="18">
        <v>50</v>
      </c>
      <c r="M161" s="17">
        <v>0.0445</v>
      </c>
      <c r="N161" s="18" t="s">
        <v>49</v>
      </c>
      <c r="O161" s="18">
        <f t="shared" si="2"/>
        <v>40</v>
      </c>
      <c r="P161" s="19">
        <v>-10.85</v>
      </c>
      <c r="Q161" s="19">
        <v>0</v>
      </c>
      <c r="R161">
        <v>-0.05</v>
      </c>
      <c r="S161" t="s">
        <v>50</v>
      </c>
      <c r="T161" t="s">
        <v>51</v>
      </c>
      <c r="U161" t="s">
        <v>54</v>
      </c>
    </row>
    <row r="162" spans="1:21" ht="12">
      <c r="A162" s="16">
        <v>37057</v>
      </c>
      <c r="B162" s="16">
        <v>2007</v>
      </c>
      <c r="C162" s="16">
        <v>4</v>
      </c>
      <c r="D162" s="16">
        <v>4</v>
      </c>
      <c r="E162" s="17">
        <v>13.958</v>
      </c>
      <c r="F162">
        <v>8.466</v>
      </c>
      <c r="G162">
        <v>0.07</v>
      </c>
      <c r="H162" s="19">
        <v>8.46</v>
      </c>
      <c r="I162" s="18">
        <v>-116.9</v>
      </c>
      <c r="J162" s="18">
        <v>107.9</v>
      </c>
      <c r="K162" s="18">
        <v>163.1</v>
      </c>
      <c r="L162" s="18">
        <v>46.4</v>
      </c>
      <c r="M162" s="17">
        <v>0.0461</v>
      </c>
      <c r="N162" s="18" t="s">
        <v>49</v>
      </c>
      <c r="O162" s="18">
        <f t="shared" si="2"/>
        <v>43.6</v>
      </c>
      <c r="P162" s="19">
        <v>-10.85</v>
      </c>
      <c r="Q162" s="19">
        <v>0</v>
      </c>
      <c r="R162">
        <v>-0.05</v>
      </c>
      <c r="S162" t="s">
        <v>50</v>
      </c>
      <c r="T162" t="s">
        <v>51</v>
      </c>
      <c r="U162" t="s">
        <v>9</v>
      </c>
    </row>
    <row r="163" spans="1:21" ht="12">
      <c r="A163" s="16">
        <v>37059</v>
      </c>
      <c r="B163" s="16">
        <v>2007</v>
      </c>
      <c r="C163" s="16">
        <v>4</v>
      </c>
      <c r="D163" s="16">
        <v>4</v>
      </c>
      <c r="E163" s="17">
        <v>14.085</v>
      </c>
      <c r="F163">
        <v>8.388</v>
      </c>
      <c r="G163">
        <v>0.057</v>
      </c>
      <c r="H163" s="19">
        <v>8.36</v>
      </c>
      <c r="I163" s="18">
        <v>-116.3</v>
      </c>
      <c r="J163" s="18">
        <v>106.2</v>
      </c>
      <c r="K163" s="18">
        <v>165.5</v>
      </c>
      <c r="L163" s="18">
        <v>46.9</v>
      </c>
      <c r="M163" s="17">
        <v>0.0461</v>
      </c>
      <c r="N163" s="18" t="s">
        <v>49</v>
      </c>
      <c r="O163" s="18">
        <f t="shared" si="2"/>
        <v>43.1</v>
      </c>
      <c r="P163" s="19">
        <v>-10.85</v>
      </c>
      <c r="Q163" s="19">
        <v>0</v>
      </c>
      <c r="R163">
        <v>-0.05</v>
      </c>
      <c r="S163" t="s">
        <v>50</v>
      </c>
      <c r="T163" t="s">
        <v>51</v>
      </c>
      <c r="U163" t="s">
        <v>9</v>
      </c>
    </row>
    <row r="164" spans="1:21" ht="12">
      <c r="A164" s="16">
        <v>37060</v>
      </c>
      <c r="B164" s="16">
        <v>2007</v>
      </c>
      <c r="C164" s="16">
        <v>4</v>
      </c>
      <c r="D164" s="16">
        <v>4</v>
      </c>
      <c r="E164" s="17">
        <v>14.144</v>
      </c>
      <c r="F164">
        <v>8.936</v>
      </c>
      <c r="G164">
        <v>0.061</v>
      </c>
      <c r="H164" s="19">
        <v>8.36</v>
      </c>
      <c r="I164" s="18">
        <v>-116</v>
      </c>
      <c r="J164" s="18">
        <v>107.3</v>
      </c>
      <c r="K164" s="18">
        <v>166.7</v>
      </c>
      <c r="L164" s="18">
        <v>47.1</v>
      </c>
      <c r="M164" s="17">
        <v>0.0461</v>
      </c>
      <c r="N164" s="18" t="s">
        <v>49</v>
      </c>
      <c r="O164" s="18">
        <f t="shared" si="2"/>
        <v>42.9</v>
      </c>
      <c r="P164" s="19">
        <v>-10.85</v>
      </c>
      <c r="Q164" s="19">
        <v>0</v>
      </c>
      <c r="R164">
        <v>-0.05</v>
      </c>
      <c r="S164" t="s">
        <v>50</v>
      </c>
      <c r="T164" t="s">
        <v>51</v>
      </c>
      <c r="U164" t="s">
        <v>9</v>
      </c>
    </row>
    <row r="165" spans="1:21" ht="12">
      <c r="A165" s="16">
        <v>37061</v>
      </c>
      <c r="B165" s="16">
        <v>2007</v>
      </c>
      <c r="C165" s="16">
        <v>4</v>
      </c>
      <c r="D165" s="16">
        <v>4</v>
      </c>
      <c r="E165" s="17">
        <v>14.203</v>
      </c>
      <c r="F165">
        <v>9.254</v>
      </c>
      <c r="G165">
        <v>0.06</v>
      </c>
      <c r="H165" s="19">
        <v>8.4</v>
      </c>
      <c r="I165" s="18">
        <v>-116.1</v>
      </c>
      <c r="J165" s="18">
        <v>108.1</v>
      </c>
      <c r="K165" s="18">
        <v>167.9</v>
      </c>
      <c r="L165" s="18">
        <v>47.2</v>
      </c>
      <c r="M165" s="17">
        <v>0.0462</v>
      </c>
      <c r="N165" s="18" t="s">
        <v>49</v>
      </c>
      <c r="O165" s="18">
        <f t="shared" si="2"/>
        <v>42.8</v>
      </c>
      <c r="P165" s="19">
        <v>-10.85</v>
      </c>
      <c r="Q165" s="19">
        <v>0</v>
      </c>
      <c r="R165">
        <v>-0.05</v>
      </c>
      <c r="S165" t="s">
        <v>50</v>
      </c>
      <c r="T165" t="s">
        <v>51</v>
      </c>
      <c r="U165" t="s">
        <v>9</v>
      </c>
    </row>
    <row r="166" spans="1:21" ht="12">
      <c r="A166" s="16">
        <v>37062</v>
      </c>
      <c r="B166" s="16">
        <v>2007</v>
      </c>
      <c r="C166" s="16">
        <v>4</v>
      </c>
      <c r="D166" s="16">
        <v>4</v>
      </c>
      <c r="E166" s="17">
        <v>14.261</v>
      </c>
      <c r="F166">
        <v>9.454</v>
      </c>
      <c r="G166">
        <v>0.057</v>
      </c>
      <c r="H166" s="19">
        <v>8.43</v>
      </c>
      <c r="I166" s="18">
        <v>-116.6</v>
      </c>
      <c r="J166" s="18">
        <v>108.7</v>
      </c>
      <c r="K166" s="18">
        <v>169.1</v>
      </c>
      <c r="L166" s="18">
        <v>47.4</v>
      </c>
      <c r="M166" s="17">
        <v>0.0462</v>
      </c>
      <c r="N166" s="18" t="s">
        <v>49</v>
      </c>
      <c r="O166" s="18">
        <f t="shared" si="2"/>
        <v>42.6</v>
      </c>
      <c r="P166" s="19">
        <v>-10.85</v>
      </c>
      <c r="Q166" s="19">
        <v>0</v>
      </c>
      <c r="R166">
        <v>-0.05</v>
      </c>
      <c r="S166" t="s">
        <v>50</v>
      </c>
      <c r="T166" t="s">
        <v>51</v>
      </c>
      <c r="U166" t="s">
        <v>9</v>
      </c>
    </row>
    <row r="167" spans="1:21" ht="12">
      <c r="A167" s="16">
        <v>37063</v>
      </c>
      <c r="B167" s="16">
        <v>2007</v>
      </c>
      <c r="C167" s="16">
        <v>4</v>
      </c>
      <c r="D167" s="16">
        <v>4</v>
      </c>
      <c r="E167" s="17">
        <v>14.313</v>
      </c>
      <c r="F167">
        <v>9.44</v>
      </c>
      <c r="G167">
        <v>0.063</v>
      </c>
      <c r="H167" s="19">
        <v>8.38</v>
      </c>
      <c r="I167" s="18">
        <v>-117.4</v>
      </c>
      <c r="J167" s="18">
        <v>107.8</v>
      </c>
      <c r="K167" s="18">
        <v>170.1</v>
      </c>
      <c r="L167" s="18">
        <v>47.5</v>
      </c>
      <c r="M167" s="17">
        <v>0.0462</v>
      </c>
      <c r="N167" s="18" t="s">
        <v>49</v>
      </c>
      <c r="O167" s="18">
        <f t="shared" si="2"/>
        <v>42.5</v>
      </c>
      <c r="P167" s="19">
        <v>-10.85</v>
      </c>
      <c r="Q167" s="19">
        <v>0</v>
      </c>
      <c r="R167">
        <v>-0.05</v>
      </c>
      <c r="S167" t="s">
        <v>50</v>
      </c>
      <c r="T167" t="s">
        <v>51</v>
      </c>
      <c r="U167" t="s">
        <v>9</v>
      </c>
    </row>
    <row r="168" spans="1:21" ht="12">
      <c r="A168" s="16">
        <v>37064</v>
      </c>
      <c r="B168" s="16">
        <v>2007</v>
      </c>
      <c r="C168" s="16">
        <v>4</v>
      </c>
      <c r="D168" s="16">
        <v>4</v>
      </c>
      <c r="E168" s="17">
        <v>14.387</v>
      </c>
      <c r="F168">
        <v>1.754</v>
      </c>
      <c r="G168">
        <v>0.026</v>
      </c>
      <c r="H168" s="19">
        <v>8.52</v>
      </c>
      <c r="I168" s="18">
        <v>-115.8</v>
      </c>
      <c r="J168" s="18">
        <v>108</v>
      </c>
      <c r="K168" s="18">
        <v>178.2</v>
      </c>
      <c r="L168" s="18">
        <v>56.2</v>
      </c>
      <c r="M168" s="17">
        <v>0.0462</v>
      </c>
      <c r="N168" s="18" t="s">
        <v>49</v>
      </c>
      <c r="O168" s="18">
        <f t="shared" si="2"/>
        <v>33.8</v>
      </c>
      <c r="P168" s="19">
        <v>-10.85</v>
      </c>
      <c r="Q168" s="19">
        <v>0</v>
      </c>
      <c r="R168">
        <v>-0.05</v>
      </c>
      <c r="S168" t="s">
        <v>50</v>
      </c>
      <c r="T168" t="s">
        <v>51</v>
      </c>
      <c r="U168" t="s">
        <v>54</v>
      </c>
    </row>
    <row r="169" spans="1:21" ht="12">
      <c r="A169" s="16">
        <v>37083</v>
      </c>
      <c r="B169" s="16">
        <v>2007</v>
      </c>
      <c r="C169" s="16">
        <v>4</v>
      </c>
      <c r="D169" s="16">
        <v>4</v>
      </c>
      <c r="E169" s="17">
        <v>15.621</v>
      </c>
      <c r="F169">
        <v>9.358</v>
      </c>
      <c r="G169">
        <v>0.069</v>
      </c>
      <c r="H169" s="19">
        <v>8.4</v>
      </c>
      <c r="I169" s="18">
        <v>-117.7</v>
      </c>
      <c r="J169" s="18">
        <v>106.8</v>
      </c>
      <c r="K169" s="18">
        <v>196.7</v>
      </c>
      <c r="L169" s="18">
        <v>46.5</v>
      </c>
      <c r="M169" s="17">
        <v>0.0466</v>
      </c>
      <c r="N169" s="18" t="s">
        <v>49</v>
      </c>
      <c r="O169" s="18">
        <f t="shared" si="2"/>
        <v>43.5</v>
      </c>
      <c r="P169" s="19">
        <v>-10.85</v>
      </c>
      <c r="Q169" s="19">
        <v>0</v>
      </c>
      <c r="R169">
        <v>-0.05</v>
      </c>
      <c r="S169" t="s">
        <v>50</v>
      </c>
      <c r="T169" t="s">
        <v>51</v>
      </c>
      <c r="U169" t="s">
        <v>9</v>
      </c>
    </row>
    <row r="170" spans="1:21" ht="12">
      <c r="A170" s="16">
        <v>37084</v>
      </c>
      <c r="B170" s="16">
        <v>2007</v>
      </c>
      <c r="C170" s="16">
        <v>4</v>
      </c>
      <c r="D170" s="16">
        <v>4</v>
      </c>
      <c r="E170" s="17">
        <v>15.698</v>
      </c>
      <c r="F170">
        <v>1.747</v>
      </c>
      <c r="G170">
        <v>0.032</v>
      </c>
      <c r="H170" s="19">
        <v>8.2</v>
      </c>
      <c r="I170" s="18">
        <v>-116.9</v>
      </c>
      <c r="J170" s="18">
        <v>109.7</v>
      </c>
      <c r="K170" s="18">
        <v>209.8</v>
      </c>
      <c r="L170" s="18">
        <v>51.7</v>
      </c>
      <c r="M170" s="17">
        <v>0.0467</v>
      </c>
      <c r="N170" s="18" t="s">
        <v>49</v>
      </c>
      <c r="O170" s="18">
        <f t="shared" si="2"/>
        <v>38.3</v>
      </c>
      <c r="P170" s="19">
        <v>-10.85</v>
      </c>
      <c r="Q170" s="19">
        <v>0</v>
      </c>
      <c r="R170">
        <v>-0.05</v>
      </c>
      <c r="S170" t="s">
        <v>50</v>
      </c>
      <c r="T170" t="s">
        <v>51</v>
      </c>
      <c r="U170" t="s">
        <v>54</v>
      </c>
    </row>
    <row r="171" spans="1:21" ht="12">
      <c r="A171" s="16">
        <v>37103</v>
      </c>
      <c r="B171" s="16">
        <v>2007</v>
      </c>
      <c r="C171" s="16">
        <v>4</v>
      </c>
      <c r="D171" s="16">
        <v>4</v>
      </c>
      <c r="E171" s="17">
        <v>16.866</v>
      </c>
      <c r="F171">
        <v>6.363</v>
      </c>
      <c r="G171">
        <v>0.057</v>
      </c>
      <c r="H171" s="19">
        <v>8.28</v>
      </c>
      <c r="I171" s="18">
        <v>-118.2</v>
      </c>
      <c r="J171" s="18">
        <v>105.1</v>
      </c>
      <c r="K171" s="18">
        <v>217.4</v>
      </c>
      <c r="L171" s="18">
        <v>38.4</v>
      </c>
      <c r="M171" s="17">
        <v>0.049</v>
      </c>
      <c r="N171" s="18" t="s">
        <v>49</v>
      </c>
      <c r="O171" s="18">
        <f t="shared" si="2"/>
        <v>51.6</v>
      </c>
      <c r="P171" s="19">
        <v>-10.85</v>
      </c>
      <c r="Q171" s="19">
        <v>0</v>
      </c>
      <c r="R171">
        <v>-0.05</v>
      </c>
      <c r="S171" t="s">
        <v>50</v>
      </c>
      <c r="T171" t="s">
        <v>51</v>
      </c>
      <c r="U171" t="s">
        <v>9</v>
      </c>
    </row>
    <row r="172" spans="1:21" ht="12">
      <c r="A172" s="16">
        <v>37104</v>
      </c>
      <c r="B172" s="16">
        <v>2007</v>
      </c>
      <c r="C172" s="16">
        <v>4</v>
      </c>
      <c r="D172" s="16">
        <v>4</v>
      </c>
      <c r="E172" s="17">
        <v>16.91</v>
      </c>
      <c r="F172">
        <v>5.995</v>
      </c>
      <c r="G172">
        <v>0.054</v>
      </c>
      <c r="H172" s="19">
        <v>8.26</v>
      </c>
      <c r="I172" s="18">
        <v>-118.8</v>
      </c>
      <c r="J172" s="18">
        <v>105.5</v>
      </c>
      <c r="K172" s="18">
        <v>218</v>
      </c>
      <c r="L172" s="18">
        <v>38</v>
      </c>
      <c r="M172" s="17">
        <v>0.0491</v>
      </c>
      <c r="N172" s="18" t="s">
        <v>49</v>
      </c>
      <c r="O172" s="18">
        <f t="shared" si="2"/>
        <v>52</v>
      </c>
      <c r="P172" s="19">
        <v>-10.85</v>
      </c>
      <c r="Q172" s="19">
        <v>0</v>
      </c>
      <c r="R172">
        <v>-0.1</v>
      </c>
      <c r="S172" t="s">
        <v>50</v>
      </c>
      <c r="T172" t="s">
        <v>51</v>
      </c>
      <c r="U172" t="s">
        <v>9</v>
      </c>
    </row>
    <row r="173" spans="1:21" ht="12">
      <c r="A173" s="16">
        <v>37105</v>
      </c>
      <c r="B173" s="16">
        <v>2007</v>
      </c>
      <c r="C173" s="16">
        <v>4</v>
      </c>
      <c r="D173" s="16">
        <v>4</v>
      </c>
      <c r="E173" s="17">
        <v>16.944</v>
      </c>
      <c r="F173">
        <v>6.027</v>
      </c>
      <c r="G173">
        <v>0.049</v>
      </c>
      <c r="H173" s="19">
        <v>8.28</v>
      </c>
      <c r="I173" s="18">
        <v>-117.3</v>
      </c>
      <c r="J173" s="18">
        <v>106</v>
      </c>
      <c r="K173" s="18">
        <v>218.5</v>
      </c>
      <c r="L173" s="18">
        <v>37.7</v>
      </c>
      <c r="M173" s="17">
        <v>0.0492</v>
      </c>
      <c r="N173" s="18" t="s">
        <v>49</v>
      </c>
      <c r="O173" s="18">
        <f t="shared" si="2"/>
        <v>52.3</v>
      </c>
      <c r="P173" s="19">
        <v>-10.85</v>
      </c>
      <c r="Q173" s="19">
        <v>0</v>
      </c>
      <c r="R173">
        <v>-0.15</v>
      </c>
      <c r="S173" t="s">
        <v>50</v>
      </c>
      <c r="T173" t="s">
        <v>51</v>
      </c>
      <c r="U173" t="s">
        <v>9</v>
      </c>
    </row>
    <row r="174" spans="1:21" ht="12">
      <c r="A174" s="16">
        <v>37106</v>
      </c>
      <c r="B174" s="16">
        <v>2007</v>
      </c>
      <c r="C174" s="16">
        <v>4</v>
      </c>
      <c r="D174" s="16">
        <v>4</v>
      </c>
      <c r="E174" s="17">
        <v>16.998</v>
      </c>
      <c r="F174">
        <v>1.056</v>
      </c>
      <c r="G174">
        <v>0.021</v>
      </c>
      <c r="H174" s="19">
        <v>8.27</v>
      </c>
      <c r="I174" s="18">
        <v>-118.2</v>
      </c>
      <c r="J174" s="18">
        <v>106</v>
      </c>
      <c r="K174" s="18">
        <v>230.9</v>
      </c>
      <c r="L174" s="18">
        <v>39.7</v>
      </c>
      <c r="M174" s="17">
        <v>0.0493</v>
      </c>
      <c r="N174" s="18" t="s">
        <v>49</v>
      </c>
      <c r="O174" s="18">
        <f t="shared" si="2"/>
        <v>50.3</v>
      </c>
      <c r="P174" s="19">
        <v>-10.85</v>
      </c>
      <c r="Q174" s="19">
        <v>0</v>
      </c>
      <c r="R174">
        <v>-0.15</v>
      </c>
      <c r="S174" t="s">
        <v>50</v>
      </c>
      <c r="T174" t="s">
        <v>51</v>
      </c>
      <c r="U174" t="s">
        <v>54</v>
      </c>
    </row>
    <row r="175" spans="1:21" ht="12">
      <c r="A175" s="16">
        <v>37121</v>
      </c>
      <c r="B175" s="16">
        <v>2007</v>
      </c>
      <c r="C175" s="16">
        <v>4</v>
      </c>
      <c r="D175" s="16">
        <v>4</v>
      </c>
      <c r="E175" s="17">
        <v>17.936</v>
      </c>
      <c r="F175">
        <v>2.354</v>
      </c>
      <c r="G175">
        <v>0.036</v>
      </c>
      <c r="H175" s="19">
        <v>8.74</v>
      </c>
      <c r="I175" s="18">
        <v>-115.5</v>
      </c>
      <c r="J175" s="18">
        <v>108.4</v>
      </c>
      <c r="K175" s="18">
        <v>230</v>
      </c>
      <c r="L175" s="18">
        <v>27.9</v>
      </c>
      <c r="M175" s="17">
        <v>0.0528</v>
      </c>
      <c r="N175" s="18" t="s">
        <v>49</v>
      </c>
      <c r="O175" s="18">
        <f t="shared" si="2"/>
        <v>62.1</v>
      </c>
      <c r="P175" s="19">
        <v>-10.85</v>
      </c>
      <c r="Q175" s="19">
        <v>0</v>
      </c>
      <c r="R175">
        <v>-0.15</v>
      </c>
      <c r="S175" t="s">
        <v>50</v>
      </c>
      <c r="T175" t="s">
        <v>51</v>
      </c>
      <c r="U175" t="s">
        <v>9</v>
      </c>
    </row>
    <row r="176" spans="1:21" ht="12">
      <c r="A176" s="16">
        <v>37122</v>
      </c>
      <c r="B176" s="16">
        <v>2007</v>
      </c>
      <c r="C176" s="16">
        <v>4</v>
      </c>
      <c r="D176" s="16">
        <v>4</v>
      </c>
      <c r="E176" s="17">
        <v>17.976</v>
      </c>
      <c r="F176">
        <v>2.627</v>
      </c>
      <c r="G176">
        <v>0.038</v>
      </c>
      <c r="H176" s="19">
        <v>8.29</v>
      </c>
      <c r="I176" s="18">
        <v>-116.9</v>
      </c>
      <c r="J176" s="18">
        <v>108.5</v>
      </c>
      <c r="K176" s="18">
        <v>230.4</v>
      </c>
      <c r="L176" s="18">
        <v>27.5</v>
      </c>
      <c r="M176" s="17">
        <v>0.053</v>
      </c>
      <c r="N176" s="18" t="s">
        <v>49</v>
      </c>
      <c r="O176" s="18">
        <f t="shared" si="2"/>
        <v>62.5</v>
      </c>
      <c r="P176" s="19">
        <v>-10.85</v>
      </c>
      <c r="Q176" s="19">
        <v>0</v>
      </c>
      <c r="R176">
        <v>-0.25</v>
      </c>
      <c r="S176" t="s">
        <v>50</v>
      </c>
      <c r="T176" t="s">
        <v>51</v>
      </c>
      <c r="U176" t="s">
        <v>9</v>
      </c>
    </row>
    <row r="177" spans="1:21" ht="12">
      <c r="A177" s="16">
        <v>37123</v>
      </c>
      <c r="B177" s="16">
        <v>2007</v>
      </c>
      <c r="C177" s="16">
        <v>4</v>
      </c>
      <c r="D177" s="16">
        <v>4</v>
      </c>
      <c r="E177" s="17">
        <v>18.015</v>
      </c>
      <c r="F177">
        <v>2.44</v>
      </c>
      <c r="G177">
        <v>0.044</v>
      </c>
      <c r="H177" s="19">
        <v>7.97</v>
      </c>
      <c r="I177" s="18">
        <v>-118.2</v>
      </c>
      <c r="J177" s="18">
        <v>107.6</v>
      </c>
      <c r="K177" s="18">
        <v>230.8</v>
      </c>
      <c r="L177" s="18">
        <v>27.1</v>
      </c>
      <c r="M177" s="17">
        <v>0.0531</v>
      </c>
      <c r="N177" s="18" t="s">
        <v>49</v>
      </c>
      <c r="O177" s="18">
        <f t="shared" si="2"/>
        <v>62.9</v>
      </c>
      <c r="P177" s="19">
        <v>-10.85</v>
      </c>
      <c r="Q177" s="19">
        <v>0</v>
      </c>
      <c r="R177">
        <v>-0.3</v>
      </c>
      <c r="S177" t="s">
        <v>50</v>
      </c>
      <c r="T177" t="s">
        <v>51</v>
      </c>
      <c r="U177" t="s">
        <v>9</v>
      </c>
    </row>
    <row r="178" spans="1:21" ht="12">
      <c r="A178" s="16">
        <v>37125</v>
      </c>
      <c r="B178" s="16">
        <v>2007</v>
      </c>
      <c r="C178" s="16">
        <v>4</v>
      </c>
      <c r="D178" s="16">
        <v>4</v>
      </c>
      <c r="E178" s="17">
        <v>18.147</v>
      </c>
      <c r="F178">
        <v>202.774</v>
      </c>
      <c r="G178">
        <v>0.829</v>
      </c>
      <c r="H178" s="19">
        <v>29.2</v>
      </c>
      <c r="I178" s="18">
        <v>-117.6</v>
      </c>
      <c r="J178" s="18">
        <v>110.2</v>
      </c>
      <c r="K178" s="18">
        <v>232.2</v>
      </c>
      <c r="L178" s="18">
        <v>25.5</v>
      </c>
      <c r="M178" s="17">
        <v>0.0535</v>
      </c>
      <c r="N178" s="18" t="s">
        <v>49</v>
      </c>
      <c r="O178" s="18">
        <f t="shared" si="2"/>
        <v>64.5</v>
      </c>
      <c r="P178" s="19">
        <v>-10.85</v>
      </c>
      <c r="Q178" s="19">
        <v>0</v>
      </c>
      <c r="R178">
        <v>-0.3</v>
      </c>
      <c r="S178" t="s">
        <v>50</v>
      </c>
      <c r="T178" t="s">
        <v>51</v>
      </c>
      <c r="U178" t="s">
        <v>2</v>
      </c>
    </row>
    <row r="179" spans="1:21" ht="12">
      <c r="A179" s="16">
        <v>37126</v>
      </c>
      <c r="B179" s="16">
        <v>2007</v>
      </c>
      <c r="C179" s="16">
        <v>4</v>
      </c>
      <c r="D179" s="16">
        <v>4</v>
      </c>
      <c r="E179" s="17">
        <v>18.205</v>
      </c>
      <c r="F179">
        <v>194.258</v>
      </c>
      <c r="G179">
        <v>0.764</v>
      </c>
      <c r="H179" s="19">
        <v>29.35</v>
      </c>
      <c r="I179" s="18">
        <v>-116.6</v>
      </c>
      <c r="J179" s="18">
        <v>111.6</v>
      </c>
      <c r="K179" s="18">
        <v>232.7</v>
      </c>
      <c r="L179" s="18">
        <v>24.9</v>
      </c>
      <c r="M179" s="17">
        <v>0.0536</v>
      </c>
      <c r="N179" s="18" t="s">
        <v>49</v>
      </c>
      <c r="O179" s="18">
        <f t="shared" si="2"/>
        <v>65.1</v>
      </c>
      <c r="P179" s="19">
        <v>-10.85</v>
      </c>
      <c r="Q179" s="19">
        <v>0</v>
      </c>
      <c r="R179">
        <v>-0.3</v>
      </c>
      <c r="S179" t="s">
        <v>50</v>
      </c>
      <c r="T179" t="s">
        <v>51</v>
      </c>
      <c r="U179" t="s">
        <v>2</v>
      </c>
    </row>
    <row r="180" spans="1:21" ht="12">
      <c r="A180" s="16">
        <v>37127</v>
      </c>
      <c r="B180" s="16">
        <v>2007</v>
      </c>
      <c r="C180" s="16">
        <v>4</v>
      </c>
      <c r="D180" s="16">
        <v>4</v>
      </c>
      <c r="E180" s="17">
        <v>18.265</v>
      </c>
      <c r="F180">
        <v>184.026</v>
      </c>
      <c r="G180">
        <v>0.698</v>
      </c>
      <c r="H180" s="19">
        <v>29.54</v>
      </c>
      <c r="I180" s="18">
        <v>-117.1</v>
      </c>
      <c r="J180" s="18">
        <v>110.6</v>
      </c>
      <c r="K180" s="18">
        <v>233.2</v>
      </c>
      <c r="L180" s="18">
        <v>24.2</v>
      </c>
      <c r="M180" s="17">
        <v>0.0536</v>
      </c>
      <c r="N180" s="18" t="s">
        <v>49</v>
      </c>
      <c r="O180" s="18">
        <f t="shared" si="2"/>
        <v>65.8</v>
      </c>
      <c r="P180" s="19">
        <v>-10.85</v>
      </c>
      <c r="Q180" s="19">
        <v>0</v>
      </c>
      <c r="R180">
        <v>-0.3</v>
      </c>
      <c r="S180" t="s">
        <v>50</v>
      </c>
      <c r="T180" t="s">
        <v>51</v>
      </c>
      <c r="U180" t="s">
        <v>2</v>
      </c>
    </row>
    <row r="181" spans="1:21" ht="12">
      <c r="A181" s="16">
        <v>37128</v>
      </c>
      <c r="B181" s="16">
        <v>2007</v>
      </c>
      <c r="C181" s="16">
        <v>4</v>
      </c>
      <c r="D181" s="16">
        <v>4</v>
      </c>
      <c r="E181" s="17">
        <v>18.323</v>
      </c>
      <c r="F181">
        <v>166.703</v>
      </c>
      <c r="G181">
        <v>0.625</v>
      </c>
      <c r="H181" s="19">
        <v>29.72</v>
      </c>
      <c r="I181" s="18">
        <v>-118.3</v>
      </c>
      <c r="J181" s="18">
        <v>112.2</v>
      </c>
      <c r="K181" s="18">
        <v>233.7</v>
      </c>
      <c r="L181" s="18">
        <v>23.5</v>
      </c>
      <c r="M181" s="17">
        <v>0.0537</v>
      </c>
      <c r="N181" s="18" t="s">
        <v>49</v>
      </c>
      <c r="O181" s="18">
        <f t="shared" si="2"/>
        <v>66.5</v>
      </c>
      <c r="P181" s="19">
        <v>-10.85</v>
      </c>
      <c r="Q181" s="19">
        <v>0</v>
      </c>
      <c r="R181">
        <v>-0.3</v>
      </c>
      <c r="S181" t="s">
        <v>50</v>
      </c>
      <c r="T181" t="s">
        <v>51</v>
      </c>
      <c r="U181" t="s">
        <v>2</v>
      </c>
    </row>
    <row r="182" spans="1:21" ht="12">
      <c r="A182" s="16">
        <v>37129</v>
      </c>
      <c r="B182" s="16">
        <v>2007</v>
      </c>
      <c r="C182" s="16">
        <v>4</v>
      </c>
      <c r="D182" s="16">
        <v>4</v>
      </c>
      <c r="E182" s="17">
        <v>18.383</v>
      </c>
      <c r="F182">
        <v>1.595</v>
      </c>
      <c r="G182">
        <v>0.037</v>
      </c>
      <c r="H182" s="19">
        <v>8.44</v>
      </c>
      <c r="I182" s="18">
        <v>-117.6</v>
      </c>
      <c r="J182" s="18">
        <v>107.2</v>
      </c>
      <c r="K182" s="18">
        <v>234.2</v>
      </c>
      <c r="L182" s="18">
        <v>22.9</v>
      </c>
      <c r="M182" s="17">
        <v>0.0537</v>
      </c>
      <c r="N182" s="18" t="s">
        <v>49</v>
      </c>
      <c r="O182" s="18">
        <f t="shared" si="2"/>
        <v>67.1</v>
      </c>
      <c r="P182" s="19">
        <v>-10.85</v>
      </c>
      <c r="Q182" s="19">
        <v>0</v>
      </c>
      <c r="R182">
        <v>-0.3</v>
      </c>
      <c r="S182" t="s">
        <v>50</v>
      </c>
      <c r="T182" t="s">
        <v>51</v>
      </c>
      <c r="U182" t="s">
        <v>9</v>
      </c>
    </row>
    <row r="183" spans="1:21" ht="12">
      <c r="A183" s="16">
        <v>37138</v>
      </c>
      <c r="B183" s="16">
        <v>2007</v>
      </c>
      <c r="C183" s="16">
        <v>4</v>
      </c>
      <c r="D183" s="16">
        <v>5</v>
      </c>
      <c r="E183" s="17">
        <v>5.224</v>
      </c>
      <c r="F183">
        <v>2.005</v>
      </c>
      <c r="G183">
        <v>0.023</v>
      </c>
      <c r="H183" s="19">
        <v>9.05</v>
      </c>
      <c r="I183" s="18">
        <v>-116.9</v>
      </c>
      <c r="J183" s="18">
        <v>103.6</v>
      </c>
      <c r="K183" s="18">
        <v>180.7</v>
      </c>
      <c r="L183" s="18">
        <v>55.7</v>
      </c>
      <c r="M183" s="17">
        <v>0.0519</v>
      </c>
      <c r="N183" s="18" t="s">
        <v>49</v>
      </c>
      <c r="O183" s="18">
        <f t="shared" si="2"/>
        <v>34.3</v>
      </c>
      <c r="P183" s="19">
        <v>-10.85</v>
      </c>
      <c r="Q183" s="19">
        <v>0</v>
      </c>
      <c r="R183">
        <v>0</v>
      </c>
      <c r="S183" t="s">
        <v>50</v>
      </c>
      <c r="T183" t="s">
        <v>51</v>
      </c>
      <c r="U183" t="s">
        <v>52</v>
      </c>
    </row>
    <row r="184" spans="1:21" ht="12">
      <c r="A184" s="16">
        <v>37139</v>
      </c>
      <c r="B184" s="16">
        <v>2007</v>
      </c>
      <c r="C184" s="16">
        <v>4</v>
      </c>
      <c r="D184" s="16">
        <v>5</v>
      </c>
      <c r="E184" s="17">
        <v>5.272</v>
      </c>
      <c r="F184">
        <v>2.021</v>
      </c>
      <c r="G184">
        <v>0.023</v>
      </c>
      <c r="H184" s="19">
        <v>8.98</v>
      </c>
      <c r="I184" s="18">
        <v>-116.4</v>
      </c>
      <c r="J184" s="18">
        <v>102.7</v>
      </c>
      <c r="K184" s="18">
        <v>182</v>
      </c>
      <c r="L184" s="18">
        <v>55.7</v>
      </c>
      <c r="M184" s="17">
        <v>0.052</v>
      </c>
      <c r="N184" s="18" t="s">
        <v>49</v>
      </c>
      <c r="O184" s="18">
        <f t="shared" si="2"/>
        <v>34.3</v>
      </c>
      <c r="P184" s="19">
        <v>-10.85</v>
      </c>
      <c r="Q184" s="19">
        <v>0</v>
      </c>
      <c r="R184">
        <v>-0.1</v>
      </c>
      <c r="S184" t="s">
        <v>50</v>
      </c>
      <c r="T184" t="s">
        <v>51</v>
      </c>
      <c r="U184" t="s">
        <v>52</v>
      </c>
    </row>
    <row r="185" spans="1:21" ht="12">
      <c r="A185" s="16">
        <v>37147</v>
      </c>
      <c r="B185" s="16">
        <v>2007</v>
      </c>
      <c r="C185" s="16">
        <v>4</v>
      </c>
      <c r="D185" s="16">
        <v>5</v>
      </c>
      <c r="E185" s="17">
        <v>6.17</v>
      </c>
      <c r="F185">
        <v>1.599</v>
      </c>
      <c r="G185">
        <v>0.027</v>
      </c>
      <c r="H185" s="19">
        <v>9.21</v>
      </c>
      <c r="I185" s="18">
        <v>-113.2</v>
      </c>
      <c r="J185" s="18">
        <v>103.2</v>
      </c>
      <c r="K185" s="18">
        <v>203.8</v>
      </c>
      <c r="L185" s="18">
        <v>52.9</v>
      </c>
      <c r="M185" s="17">
        <v>0.0548</v>
      </c>
      <c r="N185" s="18" t="s">
        <v>49</v>
      </c>
      <c r="O185" s="18">
        <f t="shared" si="2"/>
        <v>37.1</v>
      </c>
      <c r="P185" s="19">
        <v>-10.85</v>
      </c>
      <c r="Q185" s="19">
        <v>0</v>
      </c>
      <c r="R185">
        <v>-0.1</v>
      </c>
      <c r="S185" t="s">
        <v>50</v>
      </c>
      <c r="T185" t="s">
        <v>51</v>
      </c>
      <c r="U185" t="s">
        <v>52</v>
      </c>
    </row>
    <row r="186" spans="1:21" ht="12">
      <c r="A186" s="16">
        <v>37148</v>
      </c>
      <c r="B186" s="16">
        <v>2007</v>
      </c>
      <c r="C186" s="16">
        <v>4</v>
      </c>
      <c r="D186" s="16">
        <v>5</v>
      </c>
      <c r="E186" s="17">
        <v>11.462</v>
      </c>
      <c r="F186">
        <v>1.453</v>
      </c>
      <c r="G186">
        <v>0.033</v>
      </c>
      <c r="H186" s="19">
        <v>8.28</v>
      </c>
      <c r="I186" s="18">
        <v>-116.5</v>
      </c>
      <c r="J186" s="18">
        <v>103.6</v>
      </c>
      <c r="K186" s="18">
        <v>128.9</v>
      </c>
      <c r="L186" s="18">
        <v>26.4</v>
      </c>
      <c r="M186" s="17">
        <v>0.0544</v>
      </c>
      <c r="N186" s="18" t="s">
        <v>49</v>
      </c>
      <c r="O186" s="18">
        <f t="shared" si="2"/>
        <v>63.6</v>
      </c>
      <c r="P186" s="19">
        <v>-10.85</v>
      </c>
      <c r="Q186" s="19">
        <v>0</v>
      </c>
      <c r="R186">
        <v>0</v>
      </c>
      <c r="S186" t="s">
        <v>50</v>
      </c>
      <c r="T186" t="s">
        <v>51</v>
      </c>
      <c r="U186" t="s">
        <v>9</v>
      </c>
    </row>
    <row r="187" spans="1:21" ht="12">
      <c r="A187" s="16">
        <v>37149</v>
      </c>
      <c r="B187" s="16">
        <v>2007</v>
      </c>
      <c r="C187" s="16">
        <v>4</v>
      </c>
      <c r="D187" s="16">
        <v>5</v>
      </c>
      <c r="E187" s="17">
        <v>11.522</v>
      </c>
      <c r="F187">
        <v>1.68</v>
      </c>
      <c r="G187">
        <v>0.033</v>
      </c>
      <c r="H187" s="19">
        <v>8.49</v>
      </c>
      <c r="I187" s="18">
        <v>-116.4</v>
      </c>
      <c r="J187" s="18">
        <v>101.9</v>
      </c>
      <c r="K187" s="18">
        <v>129.5</v>
      </c>
      <c r="L187" s="18">
        <v>27.1</v>
      </c>
      <c r="M187" s="17">
        <v>0.0541</v>
      </c>
      <c r="N187" s="18" t="s">
        <v>49</v>
      </c>
      <c r="O187" s="18">
        <f t="shared" si="2"/>
        <v>62.9</v>
      </c>
      <c r="P187" s="19">
        <v>-10.85</v>
      </c>
      <c r="Q187" s="19">
        <v>0</v>
      </c>
      <c r="R187">
        <v>0.1</v>
      </c>
      <c r="S187" t="s">
        <v>50</v>
      </c>
      <c r="T187" t="s">
        <v>51</v>
      </c>
      <c r="U187" t="s">
        <v>9</v>
      </c>
    </row>
    <row r="188" spans="1:21" ht="12">
      <c r="A188" s="16">
        <v>37150</v>
      </c>
      <c r="B188" s="16">
        <v>2007</v>
      </c>
      <c r="C188" s="16">
        <v>4</v>
      </c>
      <c r="D188" s="16">
        <v>5</v>
      </c>
      <c r="E188" s="17">
        <v>11.551</v>
      </c>
      <c r="F188">
        <v>1.379</v>
      </c>
      <c r="G188">
        <v>0.032</v>
      </c>
      <c r="H188" s="19">
        <v>7.71</v>
      </c>
      <c r="I188" s="18">
        <v>-116.5</v>
      </c>
      <c r="J188" s="18">
        <v>102.1</v>
      </c>
      <c r="K188" s="18">
        <v>129.7</v>
      </c>
      <c r="L188" s="18">
        <v>27.4</v>
      </c>
      <c r="M188" s="17">
        <v>0.054</v>
      </c>
      <c r="N188" s="18" t="s">
        <v>49</v>
      </c>
      <c r="O188" s="18">
        <f t="shared" si="2"/>
        <v>62.6</v>
      </c>
      <c r="P188" s="19">
        <v>-10.85</v>
      </c>
      <c r="Q188" s="19">
        <v>0</v>
      </c>
      <c r="R188">
        <v>-0.1</v>
      </c>
      <c r="S188" t="s">
        <v>50</v>
      </c>
      <c r="T188" t="s">
        <v>51</v>
      </c>
      <c r="U188" t="s">
        <v>9</v>
      </c>
    </row>
    <row r="189" spans="1:21" ht="12">
      <c r="A189" s="16">
        <v>37152</v>
      </c>
      <c r="B189" s="16">
        <v>2007</v>
      </c>
      <c r="C189" s="16">
        <v>4</v>
      </c>
      <c r="D189" s="16">
        <v>5</v>
      </c>
      <c r="E189" s="17">
        <v>11.69</v>
      </c>
      <c r="F189">
        <v>183.49</v>
      </c>
      <c r="G189">
        <v>0.74</v>
      </c>
      <c r="H189" s="19">
        <v>29.14</v>
      </c>
      <c r="I189" s="18">
        <v>-115.9</v>
      </c>
      <c r="J189" s="18">
        <v>104.2</v>
      </c>
      <c r="K189" s="18">
        <v>131.2</v>
      </c>
      <c r="L189" s="18">
        <v>29</v>
      </c>
      <c r="M189" s="17">
        <v>0.0533</v>
      </c>
      <c r="N189" s="18" t="s">
        <v>49</v>
      </c>
      <c r="O189" s="18">
        <f t="shared" si="2"/>
        <v>61</v>
      </c>
      <c r="P189" s="19">
        <v>-10.85</v>
      </c>
      <c r="Q189" s="19">
        <v>0</v>
      </c>
      <c r="R189">
        <v>0</v>
      </c>
      <c r="S189" t="s">
        <v>50</v>
      </c>
      <c r="T189" t="s">
        <v>51</v>
      </c>
      <c r="U189" t="s">
        <v>2</v>
      </c>
    </row>
    <row r="190" spans="1:21" ht="12">
      <c r="A190" s="16">
        <v>37153</v>
      </c>
      <c r="B190" s="16">
        <v>2007</v>
      </c>
      <c r="C190" s="16">
        <v>4</v>
      </c>
      <c r="D190" s="16">
        <v>5</v>
      </c>
      <c r="E190" s="17">
        <v>11.748</v>
      </c>
      <c r="F190">
        <v>198.814</v>
      </c>
      <c r="G190">
        <v>0.801</v>
      </c>
      <c r="H190" s="19">
        <v>29.02</v>
      </c>
      <c r="I190" s="18">
        <v>-115.8</v>
      </c>
      <c r="J190" s="18">
        <v>103.3</v>
      </c>
      <c r="K190" s="18">
        <v>131.8</v>
      </c>
      <c r="L190" s="18">
        <v>29.6</v>
      </c>
      <c r="M190" s="17">
        <v>0.053</v>
      </c>
      <c r="N190" s="18" t="s">
        <v>49</v>
      </c>
      <c r="O190" s="18">
        <f t="shared" si="2"/>
        <v>60.4</v>
      </c>
      <c r="P190" s="19">
        <v>-10.85</v>
      </c>
      <c r="Q190" s="19">
        <v>0</v>
      </c>
      <c r="R190">
        <v>0</v>
      </c>
      <c r="S190" t="s">
        <v>50</v>
      </c>
      <c r="T190" t="s">
        <v>51</v>
      </c>
      <c r="U190" t="s">
        <v>2</v>
      </c>
    </row>
    <row r="191" spans="1:21" ht="12">
      <c r="A191" s="16">
        <v>37154</v>
      </c>
      <c r="B191" s="16">
        <v>2007</v>
      </c>
      <c r="C191" s="16">
        <v>4</v>
      </c>
      <c r="D191" s="16">
        <v>5</v>
      </c>
      <c r="E191" s="17">
        <v>11.806</v>
      </c>
      <c r="F191">
        <v>212.985</v>
      </c>
      <c r="G191">
        <v>0.851</v>
      </c>
      <c r="H191" s="19">
        <v>29.12</v>
      </c>
      <c r="I191" s="18">
        <v>-115.9</v>
      </c>
      <c r="J191" s="18">
        <v>103.7</v>
      </c>
      <c r="K191" s="18">
        <v>132.4</v>
      </c>
      <c r="L191" s="18">
        <v>30.2</v>
      </c>
      <c r="M191" s="17">
        <v>0.0527</v>
      </c>
      <c r="N191" s="18" t="s">
        <v>49</v>
      </c>
      <c r="O191" s="18">
        <f t="shared" si="2"/>
        <v>59.8</v>
      </c>
      <c r="P191" s="19">
        <v>-10.85</v>
      </c>
      <c r="Q191" s="19">
        <v>0</v>
      </c>
      <c r="R191">
        <v>0</v>
      </c>
      <c r="S191" t="s">
        <v>50</v>
      </c>
      <c r="T191" t="s">
        <v>51</v>
      </c>
      <c r="U191" t="s">
        <v>2</v>
      </c>
    </row>
    <row r="192" spans="1:21" ht="12">
      <c r="A192" s="16">
        <v>37155</v>
      </c>
      <c r="B192" s="16">
        <v>2007</v>
      </c>
      <c r="C192" s="16">
        <v>4</v>
      </c>
      <c r="D192" s="16">
        <v>5</v>
      </c>
      <c r="E192" s="17">
        <v>11.864</v>
      </c>
      <c r="F192">
        <v>236.964</v>
      </c>
      <c r="G192">
        <v>0.931</v>
      </c>
      <c r="H192" s="19">
        <v>29.12</v>
      </c>
      <c r="I192" s="18">
        <v>-115.3</v>
      </c>
      <c r="J192" s="18">
        <v>103.7</v>
      </c>
      <c r="K192" s="18">
        <v>133</v>
      </c>
      <c r="L192" s="18">
        <v>30.8</v>
      </c>
      <c r="M192" s="17">
        <v>0.0524</v>
      </c>
      <c r="N192" s="18" t="s">
        <v>49</v>
      </c>
      <c r="O192" s="18">
        <f t="shared" si="2"/>
        <v>59.2</v>
      </c>
      <c r="P192" s="19">
        <v>-10.85</v>
      </c>
      <c r="Q192" s="19">
        <v>0</v>
      </c>
      <c r="R192">
        <v>0</v>
      </c>
      <c r="S192" t="s">
        <v>50</v>
      </c>
      <c r="T192" t="s">
        <v>51</v>
      </c>
      <c r="U192" t="s">
        <v>2</v>
      </c>
    </row>
    <row r="193" spans="1:21" ht="12">
      <c r="A193" s="16">
        <v>37156</v>
      </c>
      <c r="B193" s="16">
        <v>2007</v>
      </c>
      <c r="C193" s="16">
        <v>4</v>
      </c>
      <c r="D193" s="16">
        <v>5</v>
      </c>
      <c r="E193" s="17">
        <v>11.936</v>
      </c>
      <c r="F193">
        <v>2.64</v>
      </c>
      <c r="G193">
        <v>0.033</v>
      </c>
      <c r="H193" s="19">
        <v>8.27</v>
      </c>
      <c r="I193" s="18">
        <v>-116.1</v>
      </c>
      <c r="J193" s="18">
        <v>102.2</v>
      </c>
      <c r="K193" s="18">
        <v>133.7</v>
      </c>
      <c r="L193" s="18">
        <v>31.4</v>
      </c>
      <c r="M193" s="17">
        <v>0.0522</v>
      </c>
      <c r="N193" s="18" t="s">
        <v>49</v>
      </c>
      <c r="O193" s="18">
        <f t="shared" si="2"/>
        <v>58.6</v>
      </c>
      <c r="P193" s="19">
        <v>-10.85</v>
      </c>
      <c r="Q193" s="19">
        <v>0</v>
      </c>
      <c r="R193">
        <v>0</v>
      </c>
      <c r="S193" t="s">
        <v>50</v>
      </c>
      <c r="T193" t="s">
        <v>51</v>
      </c>
      <c r="U193" t="s">
        <v>9</v>
      </c>
    </row>
    <row r="194" spans="1:21" ht="12">
      <c r="A194" s="16">
        <v>37157</v>
      </c>
      <c r="B194" s="16">
        <v>2007</v>
      </c>
      <c r="C194" s="16">
        <v>4</v>
      </c>
      <c r="D194" s="16">
        <v>5</v>
      </c>
      <c r="E194" s="17">
        <v>11.994</v>
      </c>
      <c r="F194">
        <v>2.819</v>
      </c>
      <c r="G194">
        <v>0.031</v>
      </c>
      <c r="H194" s="19">
        <v>8.41</v>
      </c>
      <c r="I194" s="18">
        <v>-115.4</v>
      </c>
      <c r="J194" s="18">
        <v>103.1</v>
      </c>
      <c r="K194" s="18">
        <v>134.4</v>
      </c>
      <c r="L194" s="18">
        <v>32</v>
      </c>
      <c r="M194" s="17">
        <v>0.0519</v>
      </c>
      <c r="N194" s="18" t="s">
        <v>49</v>
      </c>
      <c r="O194" s="18">
        <f t="shared" si="2"/>
        <v>58</v>
      </c>
      <c r="P194" s="19">
        <v>-10.85</v>
      </c>
      <c r="Q194" s="19">
        <v>0</v>
      </c>
      <c r="R194">
        <v>0</v>
      </c>
      <c r="S194" t="s">
        <v>50</v>
      </c>
      <c r="T194" t="s">
        <v>51</v>
      </c>
      <c r="U194" t="s">
        <v>9</v>
      </c>
    </row>
    <row r="195" spans="1:21" ht="12">
      <c r="A195" s="16">
        <v>37158</v>
      </c>
      <c r="B195" s="16">
        <v>2007</v>
      </c>
      <c r="C195" s="16">
        <v>4</v>
      </c>
      <c r="D195" s="16">
        <v>5</v>
      </c>
      <c r="E195" s="17">
        <v>12.054</v>
      </c>
      <c r="F195">
        <v>3.094</v>
      </c>
      <c r="G195">
        <v>0.038</v>
      </c>
      <c r="H195" s="19">
        <v>8.3</v>
      </c>
      <c r="I195" s="18">
        <v>-116</v>
      </c>
      <c r="J195" s="18">
        <v>102.5</v>
      </c>
      <c r="K195" s="18">
        <v>135.1</v>
      </c>
      <c r="L195" s="18">
        <v>32.6</v>
      </c>
      <c r="M195" s="17">
        <v>0.0518</v>
      </c>
      <c r="N195" s="18" t="s">
        <v>49</v>
      </c>
      <c r="O195" s="18">
        <f aca="true" t="shared" si="3" ref="O195:O226">90-L195</f>
        <v>57.4</v>
      </c>
      <c r="P195" s="19">
        <v>-10.85</v>
      </c>
      <c r="Q195" s="19">
        <v>0</v>
      </c>
      <c r="R195">
        <v>0</v>
      </c>
      <c r="S195" t="s">
        <v>50</v>
      </c>
      <c r="T195" t="s">
        <v>51</v>
      </c>
      <c r="U195" t="s">
        <v>9</v>
      </c>
    </row>
    <row r="196" spans="1:21" ht="12">
      <c r="A196" s="16">
        <v>37159</v>
      </c>
      <c r="B196" s="16">
        <v>2007</v>
      </c>
      <c r="C196" s="16">
        <v>4</v>
      </c>
      <c r="D196" s="16">
        <v>5</v>
      </c>
      <c r="E196" s="17">
        <v>12.114</v>
      </c>
      <c r="F196">
        <v>3.393</v>
      </c>
      <c r="G196">
        <v>0.037</v>
      </c>
      <c r="H196" s="19">
        <v>8.62</v>
      </c>
      <c r="I196" s="18">
        <v>-115.5</v>
      </c>
      <c r="J196" s="18">
        <v>103.9</v>
      </c>
      <c r="K196" s="18">
        <v>135.7</v>
      </c>
      <c r="L196" s="18">
        <v>33.2</v>
      </c>
      <c r="M196" s="17">
        <v>0.0516</v>
      </c>
      <c r="N196" s="18" t="s">
        <v>49</v>
      </c>
      <c r="O196" s="18">
        <f t="shared" si="3"/>
        <v>56.8</v>
      </c>
      <c r="P196" s="19">
        <v>-10.85</v>
      </c>
      <c r="Q196" s="19">
        <v>0</v>
      </c>
      <c r="R196">
        <v>0</v>
      </c>
      <c r="S196" t="s">
        <v>50</v>
      </c>
      <c r="T196" t="s">
        <v>51</v>
      </c>
      <c r="U196" t="s">
        <v>9</v>
      </c>
    </row>
    <row r="197" spans="1:21" ht="12">
      <c r="A197" s="16">
        <v>37160</v>
      </c>
      <c r="B197" s="16">
        <v>2007</v>
      </c>
      <c r="C197" s="16">
        <v>4</v>
      </c>
      <c r="D197" s="16">
        <v>5</v>
      </c>
      <c r="E197" s="17">
        <v>12.183</v>
      </c>
      <c r="F197">
        <v>3.903</v>
      </c>
      <c r="G197">
        <v>0.034</v>
      </c>
      <c r="H197" s="19">
        <v>8.35</v>
      </c>
      <c r="I197" s="18">
        <v>-115.9</v>
      </c>
      <c r="J197" s="18">
        <v>102.7</v>
      </c>
      <c r="K197" s="18">
        <v>136.5</v>
      </c>
      <c r="L197" s="18">
        <v>33.9</v>
      </c>
      <c r="M197" s="17">
        <v>0.0514</v>
      </c>
      <c r="N197" s="18" t="s">
        <v>49</v>
      </c>
      <c r="O197" s="18">
        <f t="shared" si="3"/>
        <v>56.1</v>
      </c>
      <c r="P197" s="19">
        <v>-10.85</v>
      </c>
      <c r="Q197" s="19">
        <v>0</v>
      </c>
      <c r="R197">
        <v>0</v>
      </c>
      <c r="S197" t="s">
        <v>50</v>
      </c>
      <c r="T197" t="s">
        <v>51</v>
      </c>
      <c r="U197" t="s">
        <v>9</v>
      </c>
    </row>
    <row r="198" spans="1:21" ht="12">
      <c r="A198" s="16">
        <v>37161</v>
      </c>
      <c r="B198" s="16">
        <v>2007</v>
      </c>
      <c r="C198" s="16">
        <v>4</v>
      </c>
      <c r="D198" s="16">
        <v>5</v>
      </c>
      <c r="E198" s="17">
        <v>12.242</v>
      </c>
      <c r="F198">
        <v>4.165</v>
      </c>
      <c r="G198">
        <v>0.036</v>
      </c>
      <c r="H198" s="19">
        <v>8.28</v>
      </c>
      <c r="I198" s="18">
        <v>-115.5</v>
      </c>
      <c r="J198" s="18">
        <v>103.6</v>
      </c>
      <c r="K198" s="18">
        <v>137.3</v>
      </c>
      <c r="L198" s="18">
        <v>34.5</v>
      </c>
      <c r="M198" s="17">
        <v>0.0513</v>
      </c>
      <c r="N198" t="s">
        <v>49</v>
      </c>
      <c r="O198" s="18">
        <f t="shared" si="3"/>
        <v>55.5</v>
      </c>
      <c r="P198" s="19">
        <v>-10.85</v>
      </c>
      <c r="Q198" s="19">
        <v>0</v>
      </c>
      <c r="R198">
        <v>0</v>
      </c>
      <c r="S198" t="s">
        <v>50</v>
      </c>
      <c r="T198" t="s">
        <v>51</v>
      </c>
      <c r="U198" t="s">
        <v>9</v>
      </c>
    </row>
    <row r="199" spans="1:21" ht="12">
      <c r="A199" s="16">
        <v>37162</v>
      </c>
      <c r="B199" s="16">
        <v>2007</v>
      </c>
      <c r="C199" s="16">
        <v>4</v>
      </c>
      <c r="D199" s="16">
        <v>5</v>
      </c>
      <c r="E199" s="17">
        <v>12.302</v>
      </c>
      <c r="F199">
        <v>4.416</v>
      </c>
      <c r="G199">
        <v>0.041</v>
      </c>
      <c r="H199" s="19">
        <v>8.27</v>
      </c>
      <c r="I199" s="18">
        <v>-115.7</v>
      </c>
      <c r="J199" s="18">
        <v>103.3</v>
      </c>
      <c r="K199" s="18">
        <v>138</v>
      </c>
      <c r="L199" s="18">
        <v>35.1</v>
      </c>
      <c r="M199" s="17">
        <v>0.0513</v>
      </c>
      <c r="N199" t="s">
        <v>49</v>
      </c>
      <c r="O199" s="18">
        <f t="shared" si="3"/>
        <v>54.9</v>
      </c>
      <c r="P199" s="19">
        <v>-10.85</v>
      </c>
      <c r="Q199" s="19">
        <v>0</v>
      </c>
      <c r="R199">
        <v>0</v>
      </c>
      <c r="S199" t="s">
        <v>50</v>
      </c>
      <c r="T199" t="s">
        <v>51</v>
      </c>
      <c r="U199" t="s">
        <v>9</v>
      </c>
    </row>
    <row r="200" spans="1:21" ht="12">
      <c r="A200" s="16">
        <v>37163</v>
      </c>
      <c r="B200" s="16">
        <v>2007</v>
      </c>
      <c r="C200" s="16">
        <v>4</v>
      </c>
      <c r="D200" s="16">
        <v>5</v>
      </c>
      <c r="E200" s="17">
        <v>12.362</v>
      </c>
      <c r="F200">
        <v>4.232</v>
      </c>
      <c r="G200">
        <v>0.039</v>
      </c>
      <c r="H200" s="19">
        <v>8.53</v>
      </c>
      <c r="I200" s="18">
        <v>-116</v>
      </c>
      <c r="J200" s="18">
        <v>102.4</v>
      </c>
      <c r="K200" s="18">
        <v>138.7</v>
      </c>
      <c r="L200" s="18">
        <v>35.6</v>
      </c>
      <c r="M200" s="17">
        <v>0.0512</v>
      </c>
      <c r="N200" t="s">
        <v>49</v>
      </c>
      <c r="O200" s="18">
        <f t="shared" si="3"/>
        <v>54.4</v>
      </c>
      <c r="P200" s="19">
        <v>-10.85</v>
      </c>
      <c r="Q200" s="19">
        <v>0</v>
      </c>
      <c r="R200">
        <v>0</v>
      </c>
      <c r="S200" t="s">
        <v>50</v>
      </c>
      <c r="T200" t="s">
        <v>51</v>
      </c>
      <c r="U200" t="s">
        <v>9</v>
      </c>
    </row>
    <row r="201" spans="1:21" ht="12">
      <c r="A201" s="16">
        <v>37164</v>
      </c>
      <c r="B201" s="16">
        <v>2007</v>
      </c>
      <c r="C201" s="16">
        <v>4</v>
      </c>
      <c r="D201" s="16">
        <v>5</v>
      </c>
      <c r="E201" s="17">
        <v>12.428</v>
      </c>
      <c r="F201">
        <v>4.871</v>
      </c>
      <c r="G201">
        <v>0.048</v>
      </c>
      <c r="H201" s="19">
        <v>8.3</v>
      </c>
      <c r="I201" s="18">
        <v>-116.3</v>
      </c>
      <c r="J201" s="18">
        <v>103.8</v>
      </c>
      <c r="K201" s="18">
        <v>139.6</v>
      </c>
      <c r="L201" s="18">
        <v>36.2</v>
      </c>
      <c r="M201" s="17">
        <v>0.0512</v>
      </c>
      <c r="N201" t="s">
        <v>49</v>
      </c>
      <c r="O201" s="18">
        <f t="shared" si="3"/>
        <v>53.8</v>
      </c>
      <c r="P201" s="19">
        <v>-10.85</v>
      </c>
      <c r="Q201" s="19">
        <v>0</v>
      </c>
      <c r="R201">
        <v>0</v>
      </c>
      <c r="S201" t="s">
        <v>50</v>
      </c>
      <c r="T201" t="s">
        <v>51</v>
      </c>
      <c r="U201" t="s">
        <v>9</v>
      </c>
    </row>
    <row r="202" spans="1:21" ht="12">
      <c r="A202" s="16">
        <v>37165</v>
      </c>
      <c r="B202" s="16">
        <v>2007</v>
      </c>
      <c r="C202" s="16">
        <v>4</v>
      </c>
      <c r="D202" s="16">
        <v>5</v>
      </c>
      <c r="E202" s="17">
        <v>12.488</v>
      </c>
      <c r="F202">
        <v>5.157</v>
      </c>
      <c r="G202">
        <v>0.044</v>
      </c>
      <c r="H202" s="19">
        <v>8.34</v>
      </c>
      <c r="I202" s="18">
        <v>-116.5</v>
      </c>
      <c r="J202" s="18">
        <v>102.8</v>
      </c>
      <c r="K202" s="18">
        <v>140.4</v>
      </c>
      <c r="L202" s="18">
        <v>36.8</v>
      </c>
      <c r="M202" s="17">
        <v>0.0512</v>
      </c>
      <c r="N202" t="s">
        <v>49</v>
      </c>
      <c r="O202" s="18">
        <f t="shared" si="3"/>
        <v>53.2</v>
      </c>
      <c r="P202" s="19">
        <v>-10.85</v>
      </c>
      <c r="Q202" s="19">
        <v>0</v>
      </c>
      <c r="R202">
        <v>0</v>
      </c>
      <c r="S202" t="s">
        <v>50</v>
      </c>
      <c r="T202" t="s">
        <v>51</v>
      </c>
      <c r="U202" t="s">
        <v>9</v>
      </c>
    </row>
    <row r="203" spans="1:21" ht="12">
      <c r="A203" s="16">
        <v>37166</v>
      </c>
      <c r="B203" s="16">
        <v>2007</v>
      </c>
      <c r="C203" s="16">
        <v>4</v>
      </c>
      <c r="D203" s="16">
        <v>5</v>
      </c>
      <c r="E203" s="17">
        <v>12.546</v>
      </c>
      <c r="F203">
        <v>5.701</v>
      </c>
      <c r="G203">
        <v>0.05</v>
      </c>
      <c r="H203" s="19">
        <v>8.31</v>
      </c>
      <c r="I203" s="18">
        <v>-115.6</v>
      </c>
      <c r="J203" s="18">
        <v>104.1</v>
      </c>
      <c r="K203" s="18">
        <v>141.1</v>
      </c>
      <c r="L203" s="18">
        <v>37.3</v>
      </c>
      <c r="M203" s="17">
        <v>0.0512</v>
      </c>
      <c r="N203" t="s">
        <v>49</v>
      </c>
      <c r="O203" s="18">
        <f t="shared" si="3"/>
        <v>52.7</v>
      </c>
      <c r="P203" s="19">
        <v>-10.85</v>
      </c>
      <c r="Q203" s="19">
        <v>0</v>
      </c>
      <c r="R203">
        <v>0</v>
      </c>
      <c r="S203" t="s">
        <v>50</v>
      </c>
      <c r="T203" t="s">
        <v>51</v>
      </c>
      <c r="U203" t="s">
        <v>9</v>
      </c>
    </row>
    <row r="204" spans="1:21" ht="12">
      <c r="A204" s="16">
        <v>37167</v>
      </c>
      <c r="B204" s="16">
        <v>2007</v>
      </c>
      <c r="C204" s="16">
        <v>4</v>
      </c>
      <c r="D204" s="16">
        <v>5</v>
      </c>
      <c r="E204" s="17">
        <v>12.606</v>
      </c>
      <c r="F204">
        <v>5.783</v>
      </c>
      <c r="G204">
        <v>0.047</v>
      </c>
      <c r="H204" s="19">
        <v>8.44</v>
      </c>
      <c r="I204" s="18">
        <v>-116.5</v>
      </c>
      <c r="J204" s="18">
        <v>104.2</v>
      </c>
      <c r="K204" s="18">
        <v>142</v>
      </c>
      <c r="L204" s="18">
        <v>37.8</v>
      </c>
      <c r="M204" s="17">
        <v>0.0512</v>
      </c>
      <c r="N204" t="s">
        <v>49</v>
      </c>
      <c r="O204" s="18">
        <f t="shared" si="3"/>
        <v>52.2</v>
      </c>
      <c r="P204" s="19">
        <v>-10.85</v>
      </c>
      <c r="Q204" s="19">
        <v>0</v>
      </c>
      <c r="R204">
        <v>0</v>
      </c>
      <c r="S204" t="s">
        <v>50</v>
      </c>
      <c r="T204" t="s">
        <v>51</v>
      </c>
      <c r="U204" t="s">
        <v>9</v>
      </c>
    </row>
    <row r="205" spans="1:21" ht="12">
      <c r="A205" s="16">
        <v>37169</v>
      </c>
      <c r="B205" s="16">
        <v>2007</v>
      </c>
      <c r="C205" s="16">
        <v>4</v>
      </c>
      <c r="D205" s="16">
        <v>5</v>
      </c>
      <c r="E205" s="17">
        <v>12.72</v>
      </c>
      <c r="F205">
        <v>6.008</v>
      </c>
      <c r="G205">
        <v>0.061</v>
      </c>
      <c r="H205" s="19">
        <v>8.38</v>
      </c>
      <c r="I205" s="18">
        <v>-117</v>
      </c>
      <c r="J205" s="18">
        <v>105.6</v>
      </c>
      <c r="K205" s="18">
        <v>143.5</v>
      </c>
      <c r="L205" s="18">
        <v>38.8</v>
      </c>
      <c r="M205" s="17">
        <v>0.0511</v>
      </c>
      <c r="N205" t="s">
        <v>49</v>
      </c>
      <c r="O205" s="18">
        <f t="shared" si="3"/>
        <v>51.2</v>
      </c>
      <c r="P205" s="19">
        <v>-10.85</v>
      </c>
      <c r="Q205" s="19">
        <v>0</v>
      </c>
      <c r="R205">
        <v>0</v>
      </c>
      <c r="S205" t="s">
        <v>50</v>
      </c>
      <c r="T205" t="s">
        <v>51</v>
      </c>
      <c r="U205" t="s">
        <v>9</v>
      </c>
    </row>
    <row r="206" spans="1:21" ht="12">
      <c r="A206" s="16">
        <v>37170</v>
      </c>
      <c r="B206" s="16">
        <v>2007</v>
      </c>
      <c r="C206" s="16">
        <v>4</v>
      </c>
      <c r="D206" s="16">
        <v>5</v>
      </c>
      <c r="E206" s="17">
        <v>12.801</v>
      </c>
      <c r="F206">
        <v>1.392</v>
      </c>
      <c r="G206">
        <v>0.037</v>
      </c>
      <c r="H206" s="19">
        <v>8.46</v>
      </c>
      <c r="I206" s="18">
        <v>-116.2</v>
      </c>
      <c r="J206" s="18">
        <v>108.2</v>
      </c>
      <c r="K206" s="18">
        <v>143.4</v>
      </c>
      <c r="L206" s="18">
        <v>48.8</v>
      </c>
      <c r="M206" s="17">
        <v>0.0511</v>
      </c>
      <c r="N206" t="s">
        <v>49</v>
      </c>
      <c r="O206" s="18">
        <f t="shared" si="3"/>
        <v>41.2</v>
      </c>
      <c r="P206" s="19">
        <v>-10.85</v>
      </c>
      <c r="Q206" s="19">
        <v>0</v>
      </c>
      <c r="R206">
        <v>0</v>
      </c>
      <c r="S206" t="s">
        <v>50</v>
      </c>
      <c r="T206" t="s">
        <v>51</v>
      </c>
      <c r="U206" t="s">
        <v>54</v>
      </c>
    </row>
    <row r="207" spans="1:21" ht="12">
      <c r="A207" s="16">
        <v>37189</v>
      </c>
      <c r="B207" s="16">
        <v>2007</v>
      </c>
      <c r="C207" s="16">
        <v>4</v>
      </c>
      <c r="D207" s="16">
        <v>5</v>
      </c>
      <c r="E207" s="17">
        <v>13.996</v>
      </c>
      <c r="F207">
        <v>8.896</v>
      </c>
      <c r="G207">
        <v>0.069</v>
      </c>
      <c r="H207" s="19">
        <v>8.31</v>
      </c>
      <c r="I207" s="18">
        <v>-115.6</v>
      </c>
      <c r="J207" s="18">
        <v>106.4</v>
      </c>
      <c r="K207" s="18">
        <v>165.1</v>
      </c>
      <c r="L207" s="18">
        <v>46.8</v>
      </c>
      <c r="M207" s="17">
        <v>0.0467</v>
      </c>
      <c r="N207" t="s">
        <v>49</v>
      </c>
      <c r="O207" s="18">
        <f t="shared" si="3"/>
        <v>43.2</v>
      </c>
      <c r="P207" s="19">
        <v>-10.85</v>
      </c>
      <c r="Q207" s="19">
        <v>0</v>
      </c>
      <c r="R207">
        <v>0</v>
      </c>
      <c r="S207" t="s">
        <v>50</v>
      </c>
      <c r="T207" t="s">
        <v>51</v>
      </c>
      <c r="U207" t="s">
        <v>9</v>
      </c>
    </row>
    <row r="208" spans="1:21" ht="12">
      <c r="A208" s="16">
        <v>37190</v>
      </c>
      <c r="B208" s="16">
        <v>2007</v>
      </c>
      <c r="C208" s="16">
        <v>4</v>
      </c>
      <c r="D208" s="16">
        <v>5</v>
      </c>
      <c r="E208" s="17">
        <v>14.077</v>
      </c>
      <c r="F208">
        <v>1.895</v>
      </c>
      <c r="G208">
        <v>0.031</v>
      </c>
      <c r="H208" s="19">
        <v>8.38</v>
      </c>
      <c r="I208" s="18">
        <v>-116.5</v>
      </c>
      <c r="J208" s="18">
        <v>110.1</v>
      </c>
      <c r="K208" s="18">
        <v>171.7</v>
      </c>
      <c r="L208" s="18">
        <v>55.9</v>
      </c>
      <c r="M208" s="17">
        <v>0.0466</v>
      </c>
      <c r="N208" t="s">
        <v>49</v>
      </c>
      <c r="O208" s="18">
        <f t="shared" si="3"/>
        <v>34.1</v>
      </c>
      <c r="P208" s="19">
        <v>-10.85</v>
      </c>
      <c r="Q208" s="19">
        <v>0</v>
      </c>
      <c r="R208">
        <v>0</v>
      </c>
      <c r="S208" t="s">
        <v>50</v>
      </c>
      <c r="T208" t="s">
        <v>51</v>
      </c>
      <c r="U208" t="s">
        <v>54</v>
      </c>
    </row>
    <row r="209" spans="1:21" ht="12">
      <c r="A209" s="16">
        <v>37209</v>
      </c>
      <c r="B209" s="16">
        <v>2007</v>
      </c>
      <c r="C209" s="16">
        <v>4</v>
      </c>
      <c r="D209" s="16">
        <v>5</v>
      </c>
      <c r="E209" s="17">
        <v>15.243</v>
      </c>
      <c r="F209">
        <v>7.803</v>
      </c>
      <c r="G209">
        <v>0.065</v>
      </c>
      <c r="H209" s="19">
        <v>8.47</v>
      </c>
      <c r="I209" s="18">
        <v>-114.8</v>
      </c>
      <c r="J209" s="18">
        <v>107.9</v>
      </c>
      <c r="K209" s="18">
        <v>190.6</v>
      </c>
      <c r="L209" s="18">
        <v>47.5</v>
      </c>
      <c r="M209" s="17">
        <v>0.0533</v>
      </c>
      <c r="N209" t="s">
        <v>49</v>
      </c>
      <c r="O209" s="18">
        <f t="shared" si="3"/>
        <v>42.5</v>
      </c>
      <c r="P209" s="19">
        <v>-10.85</v>
      </c>
      <c r="Q209" s="19">
        <v>0</v>
      </c>
      <c r="R209">
        <v>0</v>
      </c>
      <c r="S209" t="s">
        <v>50</v>
      </c>
      <c r="T209" t="s">
        <v>51</v>
      </c>
      <c r="U209" t="s">
        <v>9</v>
      </c>
    </row>
    <row r="210" spans="1:21" ht="12">
      <c r="A210" s="16">
        <v>37210</v>
      </c>
      <c r="B210" s="16">
        <v>2007</v>
      </c>
      <c r="C210" s="16">
        <v>4</v>
      </c>
      <c r="D210" s="16">
        <v>5</v>
      </c>
      <c r="E210" s="17">
        <v>15.303</v>
      </c>
      <c r="F210">
        <v>1.586</v>
      </c>
      <c r="G210">
        <v>0.031</v>
      </c>
      <c r="H210" s="19">
        <v>8.82</v>
      </c>
      <c r="I210" s="18">
        <v>-114.6</v>
      </c>
      <c r="J210" s="18">
        <v>109.1</v>
      </c>
      <c r="K210" s="18">
        <v>202.5</v>
      </c>
      <c r="L210" s="18">
        <v>53.8</v>
      </c>
      <c r="M210" s="17">
        <v>0.0537</v>
      </c>
      <c r="N210" t="s">
        <v>49</v>
      </c>
      <c r="O210" s="18">
        <f t="shared" si="3"/>
        <v>36.2</v>
      </c>
      <c r="P210" s="19">
        <v>-10.85</v>
      </c>
      <c r="Q210" s="19">
        <v>0</v>
      </c>
      <c r="R210">
        <v>0</v>
      </c>
      <c r="S210" t="s">
        <v>50</v>
      </c>
      <c r="T210" t="s">
        <v>51</v>
      </c>
      <c r="U210" t="s">
        <v>54</v>
      </c>
    </row>
    <row r="211" spans="1:21" ht="12">
      <c r="A211" s="16">
        <v>37229</v>
      </c>
      <c r="B211" s="16">
        <v>2007</v>
      </c>
      <c r="C211" s="16">
        <v>4</v>
      </c>
      <c r="D211" s="16">
        <v>5</v>
      </c>
      <c r="E211" s="17">
        <v>16.48</v>
      </c>
      <c r="F211">
        <v>5.398</v>
      </c>
      <c r="G211">
        <v>0.053</v>
      </c>
      <c r="H211" s="19">
        <v>8.5</v>
      </c>
      <c r="I211" s="18">
        <v>-115</v>
      </c>
      <c r="J211" s="18">
        <v>106.4</v>
      </c>
      <c r="K211" s="18">
        <v>212.8</v>
      </c>
      <c r="L211" s="18">
        <v>41</v>
      </c>
      <c r="M211" s="17">
        <v>0.0539</v>
      </c>
      <c r="N211" t="s">
        <v>49</v>
      </c>
      <c r="O211" s="18">
        <f t="shared" si="3"/>
        <v>49</v>
      </c>
      <c r="P211" s="19">
        <v>-10.85</v>
      </c>
      <c r="Q211" s="19">
        <v>0</v>
      </c>
      <c r="R211">
        <v>0</v>
      </c>
      <c r="S211" t="s">
        <v>50</v>
      </c>
      <c r="T211" t="s">
        <v>51</v>
      </c>
      <c r="U211" t="s">
        <v>9</v>
      </c>
    </row>
    <row r="212" spans="1:21" ht="12">
      <c r="A212" s="16">
        <v>37230</v>
      </c>
      <c r="B212" s="16">
        <v>2007</v>
      </c>
      <c r="C212" s="16">
        <v>4</v>
      </c>
      <c r="D212" s="16">
        <v>5</v>
      </c>
      <c r="E212" s="17">
        <v>16.525</v>
      </c>
      <c r="F212">
        <v>5.334</v>
      </c>
      <c r="G212">
        <v>0.046</v>
      </c>
      <c r="H212" s="19">
        <v>8.36</v>
      </c>
      <c r="I212" s="18">
        <v>-114.7</v>
      </c>
      <c r="J212" s="18">
        <v>107.5</v>
      </c>
      <c r="K212" s="18">
        <v>213.5</v>
      </c>
      <c r="L212" s="18">
        <v>40.6</v>
      </c>
      <c r="M212" s="17">
        <v>0.0536</v>
      </c>
      <c r="N212" t="s">
        <v>49</v>
      </c>
      <c r="O212" s="18">
        <f t="shared" si="3"/>
        <v>49.4</v>
      </c>
      <c r="P212" s="19">
        <v>-10.85</v>
      </c>
      <c r="Q212" s="19">
        <v>0</v>
      </c>
      <c r="R212">
        <v>-0.1</v>
      </c>
      <c r="S212" t="s">
        <v>50</v>
      </c>
      <c r="T212" t="s">
        <v>51</v>
      </c>
      <c r="U212" t="s">
        <v>9</v>
      </c>
    </row>
    <row r="213" spans="1:21" ht="12">
      <c r="A213" s="16">
        <v>37231</v>
      </c>
      <c r="B213" s="16">
        <v>2007</v>
      </c>
      <c r="C213" s="16">
        <v>4</v>
      </c>
      <c r="D213" s="16">
        <v>5</v>
      </c>
      <c r="E213" s="17">
        <v>16.581</v>
      </c>
      <c r="F213">
        <v>0.947</v>
      </c>
      <c r="G213">
        <v>0.029</v>
      </c>
      <c r="H213" s="19">
        <v>8.35</v>
      </c>
      <c r="I213" s="18">
        <v>-113.1</v>
      </c>
      <c r="J213" s="18">
        <v>107.4</v>
      </c>
      <c r="K213" s="18">
        <v>226.1</v>
      </c>
      <c r="L213" s="18">
        <v>43.5</v>
      </c>
      <c r="M213" s="17">
        <v>0.0531</v>
      </c>
      <c r="N213" t="s">
        <v>49</v>
      </c>
      <c r="O213" s="18">
        <f t="shared" si="3"/>
        <v>46.5</v>
      </c>
      <c r="P213" s="19">
        <v>-10.85</v>
      </c>
      <c r="Q213" s="19">
        <v>0</v>
      </c>
      <c r="R213">
        <v>-0.1</v>
      </c>
      <c r="S213" t="s">
        <v>50</v>
      </c>
      <c r="T213" t="s">
        <v>51</v>
      </c>
      <c r="U213" t="s">
        <v>54</v>
      </c>
    </row>
    <row r="214" spans="1:21" ht="12">
      <c r="A214" s="16">
        <v>37232</v>
      </c>
      <c r="B214" s="16">
        <v>2007</v>
      </c>
      <c r="C214" s="16">
        <v>4</v>
      </c>
      <c r="D214" s="16">
        <v>5</v>
      </c>
      <c r="E214" s="17">
        <v>16.608</v>
      </c>
      <c r="F214">
        <v>0.954</v>
      </c>
      <c r="G214">
        <v>0.032</v>
      </c>
      <c r="H214" s="19">
        <v>8.28</v>
      </c>
      <c r="I214" s="18">
        <v>-115.2</v>
      </c>
      <c r="J214" s="18">
        <v>109.5</v>
      </c>
      <c r="K214" s="18">
        <v>226.5</v>
      </c>
      <c r="L214" s="18">
        <v>43.2</v>
      </c>
      <c r="M214" s="17">
        <v>0.0529</v>
      </c>
      <c r="N214" t="s">
        <v>49</v>
      </c>
      <c r="O214" s="18">
        <f t="shared" si="3"/>
        <v>46.8</v>
      </c>
      <c r="P214" s="19">
        <v>-10.85</v>
      </c>
      <c r="Q214" s="19">
        <v>0</v>
      </c>
      <c r="R214">
        <v>-0.1</v>
      </c>
      <c r="S214" t="s">
        <v>50</v>
      </c>
      <c r="T214" t="s">
        <v>51</v>
      </c>
      <c r="U214" t="s">
        <v>54</v>
      </c>
    </row>
    <row r="215" spans="1:21" ht="12">
      <c r="A215" s="16">
        <v>37247</v>
      </c>
      <c r="B215" s="16">
        <v>2007</v>
      </c>
      <c r="C215" s="16">
        <v>4</v>
      </c>
      <c r="D215" s="16">
        <v>5</v>
      </c>
      <c r="E215" s="17">
        <v>17.555</v>
      </c>
      <c r="F215">
        <v>4.148</v>
      </c>
      <c r="G215">
        <v>0.051</v>
      </c>
      <c r="H215" s="19">
        <v>8.38</v>
      </c>
      <c r="I215" s="18">
        <v>-113</v>
      </c>
      <c r="J215" s="18">
        <v>106</v>
      </c>
      <c r="K215" s="18">
        <v>226.8</v>
      </c>
      <c r="L215" s="18">
        <v>31.2</v>
      </c>
      <c r="M215" s="17">
        <v>0.0493</v>
      </c>
      <c r="N215" t="s">
        <v>49</v>
      </c>
      <c r="O215" s="18">
        <f t="shared" si="3"/>
        <v>58.8</v>
      </c>
      <c r="P215" s="19">
        <v>-10.85</v>
      </c>
      <c r="Q215" s="19">
        <v>0</v>
      </c>
      <c r="R215">
        <v>-0.1</v>
      </c>
      <c r="S215" t="s">
        <v>50</v>
      </c>
      <c r="T215" t="s">
        <v>51</v>
      </c>
      <c r="U215" t="s">
        <v>9</v>
      </c>
    </row>
    <row r="216" spans="1:21" ht="12">
      <c r="A216" s="16">
        <v>37248</v>
      </c>
      <c r="B216" s="16">
        <v>2007</v>
      </c>
      <c r="C216" s="16">
        <v>4</v>
      </c>
      <c r="D216" s="16">
        <v>5</v>
      </c>
      <c r="E216" s="17">
        <v>17.591</v>
      </c>
      <c r="F216">
        <v>4.213</v>
      </c>
      <c r="G216">
        <v>0.043</v>
      </c>
      <c r="H216" s="19">
        <v>8.45</v>
      </c>
      <c r="I216" s="18">
        <v>-111.4</v>
      </c>
      <c r="J216" s="18">
        <v>107.2</v>
      </c>
      <c r="K216" s="18">
        <v>227.2</v>
      </c>
      <c r="L216" s="18">
        <v>30.9</v>
      </c>
      <c r="M216" s="17">
        <v>0.0494</v>
      </c>
      <c r="N216" t="s">
        <v>49</v>
      </c>
      <c r="O216" s="18">
        <f t="shared" si="3"/>
        <v>59.1</v>
      </c>
      <c r="P216" s="19">
        <v>-10.85</v>
      </c>
      <c r="Q216" s="19">
        <v>0</v>
      </c>
      <c r="R216">
        <v>-0.15</v>
      </c>
      <c r="S216" t="s">
        <v>50</v>
      </c>
      <c r="T216" t="s">
        <v>51</v>
      </c>
      <c r="U216" t="s">
        <v>9</v>
      </c>
    </row>
    <row r="217" spans="1:21" ht="12">
      <c r="A217" s="16">
        <v>37250</v>
      </c>
      <c r="B217" s="16">
        <v>2007</v>
      </c>
      <c r="C217" s="16">
        <v>4</v>
      </c>
      <c r="D217" s="16">
        <v>5</v>
      </c>
      <c r="E217" s="17">
        <v>17.72</v>
      </c>
      <c r="F217">
        <v>3.757</v>
      </c>
      <c r="G217">
        <v>0.04</v>
      </c>
      <c r="H217" s="19">
        <v>8.53</v>
      </c>
      <c r="I217" s="18">
        <v>-111.4</v>
      </c>
      <c r="J217" s="18">
        <v>107.6</v>
      </c>
      <c r="K217" s="18">
        <v>228.5</v>
      </c>
      <c r="L217" s="18">
        <v>29.5</v>
      </c>
      <c r="M217" s="17">
        <v>0.0495</v>
      </c>
      <c r="N217" t="s">
        <v>49</v>
      </c>
      <c r="O217" s="18">
        <f t="shared" si="3"/>
        <v>60.5</v>
      </c>
      <c r="P217" s="19">
        <v>-10.85</v>
      </c>
      <c r="Q217" s="19">
        <v>0</v>
      </c>
      <c r="R217">
        <v>-0.15</v>
      </c>
      <c r="S217" t="s">
        <v>50</v>
      </c>
      <c r="T217" t="s">
        <v>51</v>
      </c>
      <c r="U217" t="s">
        <v>9</v>
      </c>
    </row>
    <row r="218" spans="1:21" ht="12">
      <c r="A218" s="16">
        <v>37251</v>
      </c>
      <c r="B218" s="16">
        <v>2007</v>
      </c>
      <c r="C218" s="16">
        <v>4</v>
      </c>
      <c r="D218" s="16">
        <v>5</v>
      </c>
      <c r="E218" s="17">
        <v>17.78</v>
      </c>
      <c r="F218">
        <v>3.524</v>
      </c>
      <c r="G218">
        <v>0.033</v>
      </c>
      <c r="H218" s="19">
        <v>8.53</v>
      </c>
      <c r="I218" s="18">
        <v>-113.5</v>
      </c>
      <c r="J218" s="18">
        <v>108.2</v>
      </c>
      <c r="K218" s="18">
        <v>229.2</v>
      </c>
      <c r="L218" s="18">
        <v>28.9</v>
      </c>
      <c r="M218" s="17">
        <v>0.0495</v>
      </c>
      <c r="N218" t="s">
        <v>49</v>
      </c>
      <c r="O218" s="18">
        <f t="shared" si="3"/>
        <v>61.1</v>
      </c>
      <c r="P218" s="19">
        <v>-10.85</v>
      </c>
      <c r="Q218" s="19">
        <v>0</v>
      </c>
      <c r="R218">
        <v>-0.15</v>
      </c>
      <c r="S218" t="s">
        <v>50</v>
      </c>
      <c r="T218" t="s">
        <v>51</v>
      </c>
      <c r="U218" t="s">
        <v>9</v>
      </c>
    </row>
    <row r="219" spans="1:21" ht="12">
      <c r="A219" s="16">
        <v>37252</v>
      </c>
      <c r="B219" s="16">
        <v>2007</v>
      </c>
      <c r="C219" s="16">
        <v>4</v>
      </c>
      <c r="D219" s="16">
        <v>5</v>
      </c>
      <c r="E219" s="17">
        <v>17.84</v>
      </c>
      <c r="F219">
        <v>3.266</v>
      </c>
      <c r="G219">
        <v>0.03</v>
      </c>
      <c r="H219" s="19">
        <v>8.7</v>
      </c>
      <c r="I219" s="18">
        <v>-112.6</v>
      </c>
      <c r="J219" s="18">
        <v>107.5</v>
      </c>
      <c r="K219" s="18">
        <v>229.8</v>
      </c>
      <c r="L219" s="18">
        <v>28.2</v>
      </c>
      <c r="M219" s="17">
        <v>0.0495</v>
      </c>
      <c r="N219" t="s">
        <v>49</v>
      </c>
      <c r="O219" s="18">
        <f t="shared" si="3"/>
        <v>61.8</v>
      </c>
      <c r="P219" s="19">
        <v>-10.85</v>
      </c>
      <c r="Q219" s="19">
        <v>0</v>
      </c>
      <c r="R219">
        <v>-0.15</v>
      </c>
      <c r="S219" t="s">
        <v>50</v>
      </c>
      <c r="T219" t="s">
        <v>51</v>
      </c>
      <c r="U219" t="s">
        <v>9</v>
      </c>
    </row>
    <row r="220" spans="1:21" ht="12">
      <c r="A220" s="16">
        <v>37253</v>
      </c>
      <c r="B220" s="16">
        <v>2007</v>
      </c>
      <c r="C220" s="16">
        <v>4</v>
      </c>
      <c r="D220" s="16">
        <v>5</v>
      </c>
      <c r="E220" s="17">
        <v>17.898</v>
      </c>
      <c r="F220">
        <v>2.93</v>
      </c>
      <c r="G220">
        <v>0.031</v>
      </c>
      <c r="H220" s="19">
        <v>8.55</v>
      </c>
      <c r="I220" s="18">
        <v>-112.5</v>
      </c>
      <c r="J220" s="18">
        <v>109.4</v>
      </c>
      <c r="K220" s="18">
        <v>230.3</v>
      </c>
      <c r="L220" s="18">
        <v>27.6</v>
      </c>
      <c r="M220" s="17">
        <v>0.0496</v>
      </c>
      <c r="N220" t="s">
        <v>49</v>
      </c>
      <c r="O220" s="18">
        <f t="shared" si="3"/>
        <v>62.4</v>
      </c>
      <c r="P220" s="19">
        <v>-10.85</v>
      </c>
      <c r="Q220" s="19">
        <v>0</v>
      </c>
      <c r="R220">
        <v>-0.15</v>
      </c>
      <c r="S220" t="s">
        <v>50</v>
      </c>
      <c r="T220" t="s">
        <v>51</v>
      </c>
      <c r="U220" t="s">
        <v>9</v>
      </c>
    </row>
    <row r="221" spans="1:21" ht="12">
      <c r="A221" s="16">
        <v>37254</v>
      </c>
      <c r="B221" s="16">
        <v>2007</v>
      </c>
      <c r="C221" s="16">
        <v>4</v>
      </c>
      <c r="D221" s="16">
        <v>5</v>
      </c>
      <c r="E221" s="17">
        <v>17.972</v>
      </c>
      <c r="F221">
        <v>252.326</v>
      </c>
      <c r="G221">
        <v>1.035</v>
      </c>
      <c r="H221" s="19">
        <v>29.33</v>
      </c>
      <c r="I221" s="18">
        <v>-112.5</v>
      </c>
      <c r="J221" s="18">
        <v>111</v>
      </c>
      <c r="K221" s="18">
        <v>231.1</v>
      </c>
      <c r="L221" s="18">
        <v>26.7</v>
      </c>
      <c r="M221" s="17">
        <v>0.0496</v>
      </c>
      <c r="N221" t="s">
        <v>49</v>
      </c>
      <c r="O221" s="18">
        <f t="shared" si="3"/>
        <v>63.3</v>
      </c>
      <c r="P221" s="19">
        <v>-10.85</v>
      </c>
      <c r="Q221" s="19">
        <v>0</v>
      </c>
      <c r="R221">
        <v>-0.15</v>
      </c>
      <c r="S221" t="s">
        <v>50</v>
      </c>
      <c r="T221" t="s">
        <v>51</v>
      </c>
      <c r="U221" t="s">
        <v>2</v>
      </c>
    </row>
    <row r="222" spans="1:21" ht="12">
      <c r="A222" s="16">
        <v>37255</v>
      </c>
      <c r="B222" s="16">
        <v>2007</v>
      </c>
      <c r="C222" s="16">
        <v>4</v>
      </c>
      <c r="D222" s="16">
        <v>5</v>
      </c>
      <c r="E222" s="17">
        <v>18.03</v>
      </c>
      <c r="F222">
        <v>246.362</v>
      </c>
      <c r="G222">
        <v>1.015</v>
      </c>
      <c r="H222" s="19">
        <v>29.11</v>
      </c>
      <c r="I222" s="18">
        <v>-112.2</v>
      </c>
      <c r="J222" s="18">
        <v>111.8</v>
      </c>
      <c r="K222" s="18">
        <v>231.7</v>
      </c>
      <c r="L222" s="18">
        <v>26.1</v>
      </c>
      <c r="M222" s="17">
        <v>0.0496</v>
      </c>
      <c r="N222" t="s">
        <v>49</v>
      </c>
      <c r="O222" s="18">
        <f t="shared" si="3"/>
        <v>63.9</v>
      </c>
      <c r="P222" s="19">
        <v>-10.85</v>
      </c>
      <c r="Q222" s="19">
        <v>0</v>
      </c>
      <c r="R222">
        <v>-0.15</v>
      </c>
      <c r="S222" t="s">
        <v>50</v>
      </c>
      <c r="T222" t="s">
        <v>51</v>
      </c>
      <c r="U222" t="s">
        <v>2</v>
      </c>
    </row>
    <row r="223" spans="1:21" ht="12">
      <c r="A223" s="16">
        <v>37256</v>
      </c>
      <c r="B223" s="16">
        <v>2007</v>
      </c>
      <c r="C223" s="16">
        <v>4</v>
      </c>
      <c r="D223" s="16">
        <v>5</v>
      </c>
      <c r="E223" s="17">
        <v>18.088</v>
      </c>
      <c r="F223">
        <v>233.337</v>
      </c>
      <c r="G223">
        <v>0.96</v>
      </c>
      <c r="H223" s="19">
        <v>28.99</v>
      </c>
      <c r="I223" s="18">
        <v>-114</v>
      </c>
      <c r="J223" s="18">
        <v>110.7</v>
      </c>
      <c r="K223" s="18">
        <v>232.2</v>
      </c>
      <c r="L223" s="18">
        <v>25.4</v>
      </c>
      <c r="M223" s="17">
        <v>0.0496</v>
      </c>
      <c r="N223" t="s">
        <v>49</v>
      </c>
      <c r="O223" s="18">
        <f t="shared" si="3"/>
        <v>64.6</v>
      </c>
      <c r="P223" s="19">
        <v>-10.85</v>
      </c>
      <c r="Q223" s="19">
        <v>0</v>
      </c>
      <c r="R223">
        <v>-0.15</v>
      </c>
      <c r="S223" t="s">
        <v>50</v>
      </c>
      <c r="T223" t="s">
        <v>51</v>
      </c>
      <c r="U223" t="s">
        <v>2</v>
      </c>
    </row>
    <row r="224" spans="1:21" ht="12">
      <c r="A224" s="16">
        <v>37257</v>
      </c>
      <c r="B224" s="16">
        <v>2007</v>
      </c>
      <c r="C224" s="16">
        <v>4</v>
      </c>
      <c r="D224" s="16">
        <v>5</v>
      </c>
      <c r="E224" s="17">
        <v>18.148</v>
      </c>
      <c r="F224">
        <v>236.066</v>
      </c>
      <c r="G224">
        <v>0.955</v>
      </c>
      <c r="H224" s="19">
        <v>29.23</v>
      </c>
      <c r="I224" s="18">
        <v>-111.9</v>
      </c>
      <c r="J224" s="18">
        <v>112.2</v>
      </c>
      <c r="K224" s="18">
        <v>232.8</v>
      </c>
      <c r="L224" s="18">
        <v>24.8</v>
      </c>
      <c r="M224" s="17">
        <v>0.0495</v>
      </c>
      <c r="N224" t="s">
        <v>49</v>
      </c>
      <c r="O224" s="18">
        <f t="shared" si="3"/>
        <v>65.2</v>
      </c>
      <c r="P224" s="19">
        <v>-10.85</v>
      </c>
      <c r="Q224" s="19">
        <v>0</v>
      </c>
      <c r="R224">
        <v>-0.15</v>
      </c>
      <c r="S224" t="s">
        <v>50</v>
      </c>
      <c r="T224" t="s">
        <v>51</v>
      </c>
      <c r="U224" t="s">
        <v>2</v>
      </c>
    </row>
    <row r="225" spans="1:21" ht="12">
      <c r="A225" s="16">
        <v>37259</v>
      </c>
      <c r="B225" s="16">
        <v>2007</v>
      </c>
      <c r="C225" s="16">
        <v>4</v>
      </c>
      <c r="D225" s="16">
        <v>5</v>
      </c>
      <c r="E225" s="17">
        <v>18.26</v>
      </c>
      <c r="F225">
        <v>2.021</v>
      </c>
      <c r="G225">
        <v>0.029</v>
      </c>
      <c r="H225" s="19">
        <v>8.69</v>
      </c>
      <c r="I225" s="18">
        <v>-115.1</v>
      </c>
      <c r="J225" s="18">
        <v>110.7</v>
      </c>
      <c r="K225" s="18">
        <v>233.7</v>
      </c>
      <c r="L225" s="18">
        <v>23.6</v>
      </c>
      <c r="M225" s="17">
        <v>0.0494</v>
      </c>
      <c r="N225" t="s">
        <v>49</v>
      </c>
      <c r="O225" s="18">
        <f t="shared" si="3"/>
        <v>66.4</v>
      </c>
      <c r="P225" s="19">
        <v>-10.85</v>
      </c>
      <c r="Q225" s="19">
        <v>0</v>
      </c>
      <c r="R225">
        <v>-0.15</v>
      </c>
      <c r="S225" t="s">
        <v>50</v>
      </c>
      <c r="T225" t="s">
        <v>51</v>
      </c>
      <c r="U225" t="s">
        <v>9</v>
      </c>
    </row>
    <row r="226" spans="1:21" ht="12">
      <c r="A226" s="16">
        <v>37260</v>
      </c>
      <c r="B226" s="16">
        <v>2007</v>
      </c>
      <c r="C226" s="16">
        <v>4</v>
      </c>
      <c r="D226" s="16">
        <v>5</v>
      </c>
      <c r="E226" s="17">
        <v>18.29</v>
      </c>
      <c r="F226">
        <v>1.609</v>
      </c>
      <c r="G226">
        <v>0.037</v>
      </c>
      <c r="H226" s="19">
        <v>8.55</v>
      </c>
      <c r="I226" s="18">
        <v>-115</v>
      </c>
      <c r="J226" s="18">
        <v>110.2</v>
      </c>
      <c r="K226" s="18">
        <v>233.9</v>
      </c>
      <c r="L226" s="18">
        <v>23.2</v>
      </c>
      <c r="M226" s="17">
        <v>0.0494</v>
      </c>
      <c r="N226" t="s">
        <v>49</v>
      </c>
      <c r="O226" s="18">
        <f t="shared" si="3"/>
        <v>66.8</v>
      </c>
      <c r="P226" s="19">
        <v>-10.85</v>
      </c>
      <c r="Q226" s="19">
        <v>0</v>
      </c>
      <c r="R226">
        <v>-0.25</v>
      </c>
      <c r="S226" t="s">
        <v>50</v>
      </c>
      <c r="T226" t="s">
        <v>51</v>
      </c>
      <c r="U226" t="s">
        <v>9</v>
      </c>
    </row>
    <row r="227" ht="12">
      <c r="O227" s="18"/>
    </row>
    <row r="228" ht="12">
      <c r="O228" s="18"/>
    </row>
    <row r="229" ht="12">
      <c r="O229" s="18"/>
    </row>
    <row r="230" ht="12">
      <c r="O230" s="18"/>
    </row>
    <row r="231" ht="12">
      <c r="O231" s="18"/>
    </row>
    <row r="232" ht="12">
      <c r="O232" s="18"/>
    </row>
    <row r="233" ht="12">
      <c r="O233" s="18"/>
    </row>
    <row r="234" ht="12">
      <c r="O234" s="18"/>
    </row>
    <row r="235" ht="12">
      <c r="O235" s="18"/>
    </row>
    <row r="236" ht="12">
      <c r="O236" s="18"/>
    </row>
    <row r="237" ht="12">
      <c r="O237" s="18"/>
    </row>
    <row r="238" ht="12">
      <c r="O238" s="18"/>
    </row>
    <row r="239" ht="12">
      <c r="O239" s="18"/>
    </row>
    <row r="240" ht="12">
      <c r="O240" s="18"/>
    </row>
    <row r="241" ht="12">
      <c r="O241" s="18"/>
    </row>
    <row r="242" ht="12">
      <c r="O242" s="18"/>
    </row>
    <row r="243" ht="12">
      <c r="O243" s="18"/>
    </row>
    <row r="244" ht="12">
      <c r="O244" s="18"/>
    </row>
    <row r="245" ht="12">
      <c r="O245" s="18"/>
    </row>
    <row r="246" ht="12">
      <c r="O246" s="18"/>
    </row>
    <row r="247" ht="12">
      <c r="O247" s="18"/>
    </row>
    <row r="248" ht="12">
      <c r="O248" s="18"/>
    </row>
    <row r="249" ht="12">
      <c r="O249" s="18"/>
    </row>
    <row r="250" ht="12">
      <c r="O250" s="18"/>
    </row>
    <row r="251" ht="12">
      <c r="O251" s="18"/>
    </row>
    <row r="252" ht="12">
      <c r="O252" s="18"/>
    </row>
    <row r="253" ht="12">
      <c r="O253" s="18"/>
    </row>
    <row r="254" ht="12">
      <c r="O254" s="18"/>
    </row>
    <row r="255" ht="12">
      <c r="O255" s="18"/>
    </row>
    <row r="256" ht="12">
      <c r="O256" s="18"/>
    </row>
    <row r="257" ht="12">
      <c r="O257" s="18"/>
    </row>
    <row r="258" ht="12">
      <c r="O258" s="18"/>
    </row>
    <row r="259" ht="12">
      <c r="O259" s="18"/>
    </row>
    <row r="260" ht="12">
      <c r="O260" s="18"/>
    </row>
    <row r="261" ht="12">
      <c r="O261" s="18"/>
    </row>
    <row r="262" ht="12">
      <c r="O262" s="18"/>
    </row>
    <row r="263" ht="12">
      <c r="O263" s="18"/>
    </row>
    <row r="264" ht="12">
      <c r="O264" s="18"/>
    </row>
    <row r="265" ht="12">
      <c r="O265" s="18"/>
    </row>
    <row r="266" ht="12">
      <c r="O266" s="18"/>
    </row>
    <row r="267" ht="12">
      <c r="O267" s="18"/>
    </row>
    <row r="268" ht="12">
      <c r="O268" s="18"/>
    </row>
    <row r="269" ht="12">
      <c r="O269" s="18"/>
    </row>
    <row r="270" ht="12">
      <c r="O270" s="18"/>
    </row>
    <row r="271" ht="12">
      <c r="O271" s="18"/>
    </row>
    <row r="272" ht="12">
      <c r="O272" s="18"/>
    </row>
    <row r="273" ht="12">
      <c r="O273" s="18"/>
    </row>
    <row r="274" ht="12">
      <c r="O274" s="18"/>
    </row>
    <row r="275" ht="12">
      <c r="O275" s="18"/>
    </row>
    <row r="276" ht="12">
      <c r="O276" s="18"/>
    </row>
    <row r="277" ht="12">
      <c r="O277" s="18"/>
    </row>
    <row r="278" ht="12">
      <c r="O278" s="18"/>
    </row>
    <row r="279" ht="12">
      <c r="O279" s="18"/>
    </row>
    <row r="280" ht="12">
      <c r="O280" s="18"/>
    </row>
    <row r="281" ht="12">
      <c r="O281" s="18"/>
    </row>
    <row r="282" ht="12">
      <c r="O282" s="18"/>
    </row>
    <row r="283" ht="12">
      <c r="O283" s="18"/>
    </row>
    <row r="284" ht="12">
      <c r="O284" s="18"/>
    </row>
    <row r="285" ht="12">
      <c r="O285" s="18"/>
    </row>
    <row r="286" ht="12">
      <c r="O286" s="18"/>
    </row>
    <row r="287" ht="12">
      <c r="O287" s="18"/>
    </row>
    <row r="288" ht="12">
      <c r="O288" s="18"/>
    </row>
    <row r="289" ht="12">
      <c r="O289" s="18"/>
    </row>
    <row r="290" ht="12">
      <c r="O290" s="18"/>
    </row>
    <row r="291" ht="12">
      <c r="O291" s="18"/>
    </row>
    <row r="292" ht="12">
      <c r="O292" s="18"/>
    </row>
    <row r="293" ht="12">
      <c r="O293" s="18"/>
    </row>
    <row r="294" ht="12">
      <c r="O294" s="18"/>
    </row>
    <row r="295" ht="12">
      <c r="O295" s="18"/>
    </row>
    <row r="296" ht="12">
      <c r="O296" s="18"/>
    </row>
    <row r="297" ht="12">
      <c r="O297" s="18"/>
    </row>
    <row r="298" ht="12">
      <c r="O298" s="18"/>
    </row>
    <row r="299" ht="12">
      <c r="O299" s="18"/>
    </row>
    <row r="300" ht="12">
      <c r="O300" s="18"/>
    </row>
    <row r="301" ht="12">
      <c r="O301" s="18"/>
    </row>
    <row r="302" ht="12">
      <c r="O302" s="18"/>
    </row>
    <row r="303" ht="12">
      <c r="O303" s="18"/>
    </row>
    <row r="304" ht="12">
      <c r="O304" s="18"/>
    </row>
    <row r="305" ht="12">
      <c r="O305" s="18"/>
    </row>
    <row r="306" ht="12">
      <c r="O306" s="18"/>
    </row>
    <row r="307" ht="12">
      <c r="O307" s="18"/>
    </row>
    <row r="308" ht="12">
      <c r="O308" s="18"/>
    </row>
    <row r="309" ht="12">
      <c r="O309" s="18"/>
    </row>
    <row r="310" ht="12">
      <c r="O310" s="18"/>
    </row>
    <row r="311" ht="12">
      <c r="O311" s="18"/>
    </row>
    <row r="312" ht="12">
      <c r="O312" s="18"/>
    </row>
    <row r="313" ht="12">
      <c r="O313" s="18"/>
    </row>
    <row r="314" ht="12">
      <c r="O314" s="18"/>
    </row>
    <row r="315" ht="12">
      <c r="O315" s="18"/>
    </row>
    <row r="316" ht="12">
      <c r="O316" s="18"/>
    </row>
    <row r="317" ht="12">
      <c r="O317" s="18"/>
    </row>
    <row r="318" ht="12">
      <c r="O318" s="18"/>
    </row>
    <row r="319" ht="12">
      <c r="O319" s="18"/>
    </row>
    <row r="320" ht="12">
      <c r="O320" s="18"/>
    </row>
    <row r="321" ht="12">
      <c r="O321" s="18"/>
    </row>
    <row r="322" ht="12">
      <c r="O322" s="18"/>
    </row>
    <row r="323" ht="12">
      <c r="O323" s="18"/>
    </row>
    <row r="324" ht="12">
      <c r="O324" s="18"/>
    </row>
    <row r="325" ht="12">
      <c r="O325" s="18"/>
    </row>
    <row r="326" ht="12">
      <c r="O326" s="18"/>
    </row>
    <row r="327" ht="12">
      <c r="O327" s="18"/>
    </row>
    <row r="328" ht="12">
      <c r="O328" s="18"/>
    </row>
    <row r="329" ht="12">
      <c r="O329" s="18"/>
    </row>
    <row r="330" ht="12">
      <c r="O330" s="18"/>
    </row>
    <row r="331" ht="12">
      <c r="O331" s="18"/>
    </row>
    <row r="332" ht="12">
      <c r="O332" s="18"/>
    </row>
    <row r="333" ht="12">
      <c r="O333" s="18"/>
    </row>
    <row r="334" ht="12">
      <c r="O334" s="18"/>
    </row>
    <row r="335" ht="12">
      <c r="O335" s="18"/>
    </row>
    <row r="336" ht="12">
      <c r="O336" s="18"/>
    </row>
    <row r="337" ht="12">
      <c r="O337" s="18"/>
    </row>
    <row r="338" ht="12">
      <c r="O338" s="18"/>
    </row>
    <row r="339" ht="12">
      <c r="O339" s="18"/>
    </row>
    <row r="340" ht="12">
      <c r="O340" s="18"/>
    </row>
    <row r="341" ht="12">
      <c r="O341" s="18"/>
    </row>
    <row r="342" ht="12">
      <c r="O342" s="18"/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26"/>
  <sheetViews>
    <sheetView workbookViewId="0" topLeftCell="A1">
      <selection activeCell="A1" sqref="A1"/>
    </sheetView>
  </sheetViews>
  <sheetFormatPr defaultColWidth="11.421875" defaultRowHeight="12.75"/>
  <cols>
    <col min="1" max="2" width="8.8515625" style="0" customWidth="1"/>
    <col min="3" max="3" width="9.140625" style="17" customWidth="1"/>
    <col min="4" max="16384" width="8.8515625" style="0" customWidth="1"/>
  </cols>
  <sheetData>
    <row r="1" spans="1:3" ht="12">
      <c r="A1">
        <v>36442</v>
      </c>
      <c r="B1" t="s">
        <v>55</v>
      </c>
      <c r="C1" s="17">
        <v>0.539447428384736</v>
      </c>
    </row>
    <row r="2" spans="1:3" ht="12">
      <c r="A2">
        <v>36443</v>
      </c>
      <c r="B2" t="s">
        <v>55</v>
      </c>
      <c r="C2" s="17">
        <v>0.366618001301403</v>
      </c>
    </row>
    <row r="3" spans="1:3" ht="12">
      <c r="A3">
        <v>36444</v>
      </c>
      <c r="B3" t="s">
        <v>55</v>
      </c>
      <c r="C3" s="17">
        <v>0.281142578124319</v>
      </c>
    </row>
    <row r="4" spans="1:3" ht="12">
      <c r="A4">
        <v>36445</v>
      </c>
      <c r="B4" t="s">
        <v>55</v>
      </c>
      <c r="C4" s="17">
        <v>0.0688629557284863</v>
      </c>
    </row>
    <row r="5" spans="1:3" ht="12">
      <c r="A5">
        <v>36446</v>
      </c>
      <c r="B5" t="s">
        <v>55</v>
      </c>
      <c r="C5" s="17">
        <v>-0.11335937500068</v>
      </c>
    </row>
    <row r="6" spans="1:3" ht="12">
      <c r="A6">
        <v>36447</v>
      </c>
      <c r="B6" t="s">
        <v>55</v>
      </c>
      <c r="C6" s="17">
        <v>-0.235467122396513</v>
      </c>
    </row>
    <row r="7" spans="1:3" ht="12">
      <c r="A7">
        <v>36469</v>
      </c>
      <c r="B7" t="s">
        <v>55</v>
      </c>
      <c r="C7" s="17">
        <v>-3.0373702799486</v>
      </c>
    </row>
    <row r="8" spans="1:3" ht="12">
      <c r="A8">
        <v>36470</v>
      </c>
      <c r="B8" t="s">
        <v>55</v>
      </c>
      <c r="C8" s="17">
        <v>-2.87675162760486</v>
      </c>
    </row>
    <row r="9" spans="1:3" ht="12">
      <c r="A9">
        <v>36471</v>
      </c>
      <c r="B9" t="s">
        <v>55</v>
      </c>
      <c r="C9" s="17">
        <v>-2.90586962890694</v>
      </c>
    </row>
    <row r="10" spans="1:3" ht="12">
      <c r="A10">
        <v>36472</v>
      </c>
      <c r="B10" t="s">
        <v>55</v>
      </c>
      <c r="C10" s="17">
        <v>-3.0148273111986</v>
      </c>
    </row>
    <row r="11" spans="1:3" ht="12">
      <c r="A11">
        <v>36473</v>
      </c>
      <c r="B11" t="s">
        <v>55</v>
      </c>
      <c r="C11" s="17">
        <v>-3.14726725260486</v>
      </c>
    </row>
    <row r="12" spans="1:3" ht="12">
      <c r="A12">
        <v>36474</v>
      </c>
      <c r="B12" t="s">
        <v>55</v>
      </c>
      <c r="C12" s="17">
        <v>-3.03924886067777</v>
      </c>
    </row>
    <row r="13" spans="1:3" ht="12">
      <c r="A13">
        <v>36475</v>
      </c>
      <c r="B13" t="s">
        <v>55</v>
      </c>
      <c r="C13" s="17">
        <v>-3.06179182942777</v>
      </c>
    </row>
    <row r="14" spans="1:3" ht="12">
      <c r="A14">
        <v>36476</v>
      </c>
      <c r="B14" t="s">
        <v>55</v>
      </c>
      <c r="C14" s="17">
        <v>-3.15947802734444</v>
      </c>
    </row>
    <row r="15" spans="1:3" ht="12">
      <c r="A15">
        <v>36477</v>
      </c>
      <c r="B15" t="s">
        <v>55</v>
      </c>
      <c r="C15" s="17">
        <v>-3.23837841796943</v>
      </c>
    </row>
    <row r="16" spans="1:3" ht="12">
      <c r="A16">
        <v>36478</v>
      </c>
      <c r="B16" t="s">
        <v>55</v>
      </c>
      <c r="C16" s="17">
        <v>-3.32197526041736</v>
      </c>
    </row>
    <row r="17" spans="1:3" ht="12">
      <c r="A17">
        <v>36479</v>
      </c>
      <c r="B17" t="s">
        <v>55</v>
      </c>
      <c r="C17" s="17">
        <v>-3.51265120442777</v>
      </c>
    </row>
    <row r="18" spans="1:3" ht="12">
      <c r="A18">
        <v>36481</v>
      </c>
      <c r="B18" t="s">
        <v>55</v>
      </c>
      <c r="C18" s="17">
        <v>-3.6403946940111</v>
      </c>
    </row>
    <row r="19" spans="1:3" ht="12">
      <c r="A19">
        <v>36482</v>
      </c>
      <c r="B19" t="s">
        <v>55</v>
      </c>
      <c r="C19" s="17">
        <v>-3.73526302083402</v>
      </c>
    </row>
    <row r="20" spans="1:3" ht="12">
      <c r="A20">
        <v>36494</v>
      </c>
      <c r="B20" t="s">
        <v>55</v>
      </c>
      <c r="C20" s="17">
        <v>-4.05931819661527</v>
      </c>
    </row>
    <row r="21" spans="1:3" ht="12">
      <c r="A21">
        <v>36495</v>
      </c>
      <c r="B21" t="s">
        <v>55</v>
      </c>
      <c r="C21" s="17">
        <v>-3.92875683593819</v>
      </c>
    </row>
    <row r="22" spans="1:3" ht="12">
      <c r="A22">
        <v>36496</v>
      </c>
      <c r="B22" t="s">
        <v>55</v>
      </c>
      <c r="C22" s="17">
        <v>-4.05837890625069</v>
      </c>
    </row>
    <row r="23" spans="1:3" ht="12">
      <c r="A23">
        <v>36498</v>
      </c>
      <c r="B23" t="s">
        <v>55</v>
      </c>
      <c r="C23" s="17">
        <v>-4.08843619791735</v>
      </c>
    </row>
    <row r="24" spans="1:3" ht="12">
      <c r="A24">
        <v>36499</v>
      </c>
      <c r="B24" t="s">
        <v>55</v>
      </c>
      <c r="C24" s="17">
        <v>-4.1081612955736</v>
      </c>
    </row>
    <row r="25" spans="1:3" ht="12">
      <c r="A25">
        <v>36500</v>
      </c>
      <c r="B25" t="s">
        <v>55</v>
      </c>
      <c r="C25" s="17">
        <v>-3.93814973958402</v>
      </c>
    </row>
    <row r="26" spans="1:3" ht="12">
      <c r="A26">
        <v>36515</v>
      </c>
      <c r="B26" t="s">
        <v>55</v>
      </c>
      <c r="C26" s="17">
        <v>-3.58685514322985</v>
      </c>
    </row>
    <row r="27" spans="1:3" ht="12">
      <c r="A27">
        <v>36516</v>
      </c>
      <c r="B27" t="s">
        <v>55</v>
      </c>
      <c r="C27" s="17">
        <v>-3.52110481770902</v>
      </c>
    </row>
    <row r="28" spans="1:3" ht="12">
      <c r="A28">
        <v>36535</v>
      </c>
      <c r="B28" t="s">
        <v>55</v>
      </c>
      <c r="C28" s="17">
        <v>-3.8996388346361</v>
      </c>
    </row>
    <row r="29" spans="1:3" ht="12">
      <c r="A29">
        <v>36536</v>
      </c>
      <c r="B29" t="s">
        <v>55</v>
      </c>
      <c r="C29" s="17">
        <v>-3.94190690104235</v>
      </c>
    </row>
    <row r="30" spans="1:3" ht="12">
      <c r="A30">
        <v>36537</v>
      </c>
      <c r="B30" t="s">
        <v>55</v>
      </c>
      <c r="C30" s="17">
        <v>-3.86770296224027</v>
      </c>
    </row>
    <row r="31" spans="1:3" ht="12">
      <c r="A31">
        <v>36538</v>
      </c>
      <c r="B31" t="s">
        <v>55</v>
      </c>
      <c r="C31" s="17">
        <v>-3.94566406250069</v>
      </c>
    </row>
    <row r="32" spans="1:3" ht="12">
      <c r="A32">
        <v>36557</v>
      </c>
      <c r="B32" t="s">
        <v>55</v>
      </c>
      <c r="C32" s="17">
        <v>-3.38302913411527</v>
      </c>
    </row>
    <row r="33" spans="1:3" ht="12">
      <c r="A33">
        <v>36558</v>
      </c>
      <c r="B33" t="s">
        <v>55</v>
      </c>
      <c r="C33" s="17">
        <v>-3.26373925781318</v>
      </c>
    </row>
    <row r="34" spans="1:3" ht="12">
      <c r="A34">
        <v>36559</v>
      </c>
      <c r="B34" t="s">
        <v>55</v>
      </c>
      <c r="C34" s="17">
        <v>-3.30882519531319</v>
      </c>
    </row>
    <row r="35" spans="1:3" ht="12">
      <c r="A35">
        <v>36574</v>
      </c>
      <c r="B35" t="s">
        <v>55</v>
      </c>
      <c r="C35" s="17">
        <v>-2.35262760416736</v>
      </c>
    </row>
    <row r="36" spans="1:3" ht="12">
      <c r="A36">
        <v>36588</v>
      </c>
      <c r="B36" t="s">
        <v>55</v>
      </c>
      <c r="C36" s="17">
        <v>-4.13634000651112</v>
      </c>
    </row>
    <row r="37" spans="1:3" ht="12">
      <c r="A37">
        <v>36590</v>
      </c>
      <c r="B37" t="s">
        <v>55</v>
      </c>
      <c r="C37" s="17">
        <v>-3.75686669921945</v>
      </c>
    </row>
    <row r="38" spans="1:3" ht="12">
      <c r="A38">
        <v>36591</v>
      </c>
      <c r="B38" t="s">
        <v>55</v>
      </c>
      <c r="C38" s="17">
        <v>-3.68829850260486</v>
      </c>
    </row>
    <row r="39" spans="1:3" ht="12">
      <c r="A39">
        <v>36592</v>
      </c>
      <c r="B39" t="s">
        <v>55</v>
      </c>
      <c r="C39" s="17">
        <v>-3.61785172526111</v>
      </c>
    </row>
    <row r="40" spans="1:3" ht="12">
      <c r="A40">
        <v>36593</v>
      </c>
      <c r="B40" t="s">
        <v>55</v>
      </c>
      <c r="C40" s="17">
        <v>-3.64227327474028</v>
      </c>
    </row>
    <row r="41" spans="1:3" ht="12">
      <c r="A41">
        <v>36594</v>
      </c>
      <c r="B41" t="s">
        <v>55</v>
      </c>
      <c r="C41" s="17">
        <v>-3.58121940104236</v>
      </c>
    </row>
    <row r="42" spans="1:3" ht="12">
      <c r="A42">
        <v>36595</v>
      </c>
      <c r="B42" t="s">
        <v>55</v>
      </c>
      <c r="C42" s="17">
        <v>-3.71272005208403</v>
      </c>
    </row>
    <row r="43" spans="1:3" ht="12">
      <c r="A43">
        <v>36596</v>
      </c>
      <c r="B43" t="s">
        <v>55</v>
      </c>
      <c r="C43" s="17">
        <v>-3.76344173177153</v>
      </c>
    </row>
    <row r="44" spans="1:3" ht="12">
      <c r="A44">
        <v>36597</v>
      </c>
      <c r="B44" t="s">
        <v>55</v>
      </c>
      <c r="C44" s="17">
        <v>-3.86582438151112</v>
      </c>
    </row>
    <row r="45" spans="1:3" ht="12">
      <c r="A45">
        <v>36599</v>
      </c>
      <c r="B45" t="s">
        <v>55</v>
      </c>
      <c r="C45" s="17">
        <v>-4.13821858724028</v>
      </c>
    </row>
    <row r="46" spans="1:3" ht="12">
      <c r="A46">
        <v>36600</v>
      </c>
      <c r="B46" t="s">
        <v>55</v>
      </c>
      <c r="C46" s="17">
        <v>-4.13258284505278</v>
      </c>
    </row>
    <row r="47" spans="1:3" ht="12">
      <c r="A47">
        <v>36619</v>
      </c>
      <c r="B47" t="s">
        <v>55</v>
      </c>
      <c r="C47" s="17">
        <v>-3.7963168945319</v>
      </c>
    </row>
    <row r="48" spans="1:3" ht="12">
      <c r="A48">
        <v>36620</v>
      </c>
      <c r="B48" t="s">
        <v>55</v>
      </c>
      <c r="C48" s="17">
        <v>-3.8808530273444</v>
      </c>
    </row>
    <row r="49" spans="1:3" ht="12">
      <c r="A49">
        <v>36639</v>
      </c>
      <c r="B49" t="s">
        <v>55</v>
      </c>
      <c r="C49" s="17">
        <v>-3.95317838541732</v>
      </c>
    </row>
    <row r="50" spans="1:3" ht="12">
      <c r="A50">
        <v>36640</v>
      </c>
      <c r="B50" t="s">
        <v>55</v>
      </c>
      <c r="C50" s="17">
        <v>-3.42623649088607</v>
      </c>
    </row>
    <row r="51" spans="1:3" ht="12">
      <c r="A51">
        <v>36659</v>
      </c>
      <c r="B51" t="s">
        <v>55</v>
      </c>
      <c r="C51" s="17">
        <v>-3.07118473307357</v>
      </c>
    </row>
    <row r="52" spans="1:3" ht="12">
      <c r="A52">
        <v>36660</v>
      </c>
      <c r="B52" t="s">
        <v>55</v>
      </c>
      <c r="C52" s="17">
        <v>-3.13599576822981</v>
      </c>
    </row>
    <row r="53" spans="1:3" ht="12">
      <c r="A53">
        <v>36661</v>
      </c>
      <c r="B53" t="s">
        <v>55</v>
      </c>
      <c r="C53" s="17">
        <v>-2.87487304687565</v>
      </c>
    </row>
    <row r="54" spans="1:3" ht="12">
      <c r="A54">
        <v>36677</v>
      </c>
      <c r="B54" t="s">
        <v>55</v>
      </c>
      <c r="C54" s="17">
        <v>-1.23581136067774</v>
      </c>
    </row>
    <row r="55" spans="1:3" ht="12">
      <c r="A55">
        <v>36678</v>
      </c>
      <c r="B55" t="s">
        <v>55</v>
      </c>
      <c r="C55" s="17">
        <v>-1.15033593750066</v>
      </c>
    </row>
    <row r="56" spans="1:3" ht="12">
      <c r="A56">
        <v>36679</v>
      </c>
      <c r="B56" t="s">
        <v>55</v>
      </c>
      <c r="C56" s="17">
        <v>-1.09867496744858</v>
      </c>
    </row>
    <row r="57" spans="1:3" ht="12">
      <c r="A57">
        <v>36681</v>
      </c>
      <c r="B57" t="s">
        <v>55</v>
      </c>
      <c r="C57" s="17">
        <v>-0.989717285156918</v>
      </c>
    </row>
    <row r="59" spans="1:3" ht="12">
      <c r="A59">
        <v>36725</v>
      </c>
      <c r="B59" t="s">
        <v>55</v>
      </c>
      <c r="C59" s="17">
        <v>-2.74806884765695</v>
      </c>
    </row>
    <row r="60" spans="1:3" ht="12">
      <c r="A60">
        <v>36726</v>
      </c>
      <c r="B60" t="s">
        <v>55</v>
      </c>
      <c r="C60" s="17">
        <v>-2.59590380859446</v>
      </c>
    </row>
    <row r="61" spans="1:3" ht="12">
      <c r="A61">
        <v>36727</v>
      </c>
      <c r="B61" t="s">
        <v>55</v>
      </c>
      <c r="C61" s="17">
        <v>-2.56396793619862</v>
      </c>
    </row>
    <row r="62" spans="1:3" ht="12">
      <c r="A62">
        <v>36728</v>
      </c>
      <c r="B62" t="s">
        <v>55</v>
      </c>
      <c r="C62" s="17">
        <v>-2.54424283854238</v>
      </c>
    </row>
    <row r="63" spans="1:3" ht="12">
      <c r="A63">
        <v>36729</v>
      </c>
      <c r="B63" t="s">
        <v>55</v>
      </c>
      <c r="C63" s="17">
        <v>-2.49070328776113</v>
      </c>
    </row>
    <row r="64" spans="1:3" ht="12">
      <c r="A64">
        <v>36730</v>
      </c>
      <c r="B64" t="s">
        <v>55</v>
      </c>
      <c r="C64" s="17">
        <v>-2.47003889974029</v>
      </c>
    </row>
    <row r="65" spans="1:3" ht="12">
      <c r="A65">
        <v>36731</v>
      </c>
      <c r="B65" t="s">
        <v>55</v>
      </c>
      <c r="C65" s="17">
        <v>-2.46346386718821</v>
      </c>
    </row>
    <row r="66" spans="1:3" ht="12">
      <c r="A66">
        <v>36732</v>
      </c>
      <c r="B66" t="s">
        <v>55</v>
      </c>
      <c r="C66" s="17">
        <v>-2.6550791015632</v>
      </c>
    </row>
    <row r="67" spans="1:3" ht="12">
      <c r="A67">
        <v>36736</v>
      </c>
      <c r="B67" t="s">
        <v>55</v>
      </c>
      <c r="C67" s="17">
        <v>-3.02328092447987</v>
      </c>
    </row>
    <row r="68" spans="1:3" ht="12">
      <c r="A68">
        <v>36737</v>
      </c>
      <c r="B68" t="s">
        <v>55</v>
      </c>
      <c r="C68" s="17">
        <v>-3.08151692708403</v>
      </c>
    </row>
    <row r="69" spans="1:3" ht="12">
      <c r="A69">
        <v>36738</v>
      </c>
      <c r="B69" t="s">
        <v>55</v>
      </c>
      <c r="C69" s="17">
        <v>-3.1284814453132</v>
      </c>
    </row>
    <row r="70" spans="1:3" ht="12">
      <c r="A70">
        <v>36739</v>
      </c>
      <c r="B70" t="s">
        <v>55</v>
      </c>
      <c r="C70" s="17">
        <v>-3.28910009765695</v>
      </c>
    </row>
    <row r="71" spans="1:3" ht="12">
      <c r="A71">
        <v>36758</v>
      </c>
      <c r="B71" t="s">
        <v>55</v>
      </c>
      <c r="C71" s="17">
        <v>-4.18518310546937</v>
      </c>
    </row>
    <row r="72" spans="1:3" ht="12">
      <c r="A72">
        <v>36776</v>
      </c>
      <c r="B72" t="s">
        <v>55</v>
      </c>
      <c r="C72" s="17">
        <v>-4.3674054361984</v>
      </c>
    </row>
    <row r="73" spans="1:3" ht="12">
      <c r="A73">
        <v>36777</v>
      </c>
      <c r="B73" t="s">
        <v>55</v>
      </c>
      <c r="C73" s="17">
        <v>-4.23778336588589</v>
      </c>
    </row>
    <row r="74" spans="1:3" ht="12">
      <c r="A74">
        <v>36788</v>
      </c>
      <c r="B74" t="s">
        <v>55</v>
      </c>
      <c r="C74" s="17">
        <v>-3.50795475260455</v>
      </c>
    </row>
    <row r="75" spans="1:3" ht="12">
      <c r="A75">
        <v>36789</v>
      </c>
      <c r="B75" t="s">
        <v>55</v>
      </c>
      <c r="C75" s="17">
        <v>-3.45535449218788</v>
      </c>
    </row>
    <row r="76" spans="1:3" ht="12">
      <c r="A76">
        <v>36790</v>
      </c>
      <c r="B76" t="s">
        <v>55</v>
      </c>
      <c r="C76" s="17">
        <v>-3.44032584635455</v>
      </c>
    </row>
    <row r="77" spans="1:3" ht="12">
      <c r="A77">
        <v>36792</v>
      </c>
      <c r="B77" t="s">
        <v>55</v>
      </c>
      <c r="C77" s="17">
        <v>-3.38208984375038</v>
      </c>
    </row>
    <row r="78" spans="1:3" ht="12">
      <c r="A78">
        <v>36793</v>
      </c>
      <c r="B78" t="s">
        <v>55</v>
      </c>
      <c r="C78" s="17">
        <v>-3.34076106770871</v>
      </c>
    </row>
    <row r="79" spans="1:3" ht="12">
      <c r="A79">
        <v>36794</v>
      </c>
      <c r="B79" t="s">
        <v>55</v>
      </c>
      <c r="C79" s="17">
        <v>-3.2515284830733</v>
      </c>
    </row>
    <row r="80" spans="1:3" ht="12">
      <c r="A80">
        <v>36795</v>
      </c>
      <c r="B80" t="s">
        <v>55</v>
      </c>
      <c r="C80" s="17">
        <v>-3.32761100260454</v>
      </c>
    </row>
    <row r="81" spans="1:3" ht="12">
      <c r="A81">
        <v>36796</v>
      </c>
      <c r="B81" t="s">
        <v>55</v>
      </c>
      <c r="C81" s="17">
        <v>-3.35954687500038</v>
      </c>
    </row>
    <row r="82" spans="1:3" ht="12">
      <c r="A82">
        <v>36797</v>
      </c>
      <c r="B82" t="s">
        <v>55</v>
      </c>
      <c r="C82" s="17">
        <v>-3.37927197265663</v>
      </c>
    </row>
    <row r="83" spans="1:3" ht="12">
      <c r="A83">
        <v>36798</v>
      </c>
      <c r="B83" t="s">
        <v>55</v>
      </c>
      <c r="C83" s="17">
        <v>-3.27876790364621</v>
      </c>
    </row>
    <row r="84" spans="1:3" ht="12">
      <c r="A84">
        <v>36799</v>
      </c>
      <c r="B84" t="s">
        <v>55</v>
      </c>
      <c r="C84" s="17">
        <v>-3.15196370442746</v>
      </c>
    </row>
    <row r="85" spans="1:3" ht="12">
      <c r="A85">
        <v>36800</v>
      </c>
      <c r="B85" t="s">
        <v>55</v>
      </c>
      <c r="C85" s="17">
        <v>-3.18859602864621</v>
      </c>
    </row>
    <row r="86" spans="1:3" ht="12">
      <c r="A86">
        <v>36801</v>
      </c>
      <c r="B86" t="s">
        <v>55</v>
      </c>
      <c r="C86" s="17">
        <v>-3.15759944661496</v>
      </c>
    </row>
    <row r="87" spans="1:3" ht="12">
      <c r="A87">
        <v>36802</v>
      </c>
      <c r="B87" t="s">
        <v>55</v>
      </c>
      <c r="C87" s="17">
        <v>-3.11063492838579</v>
      </c>
    </row>
    <row r="88" spans="1:3" ht="12">
      <c r="A88">
        <v>36803</v>
      </c>
      <c r="B88" t="s">
        <v>55</v>
      </c>
      <c r="C88" s="17">
        <v>-3.08057763671913</v>
      </c>
    </row>
    <row r="89" spans="1:3" ht="12">
      <c r="A89">
        <v>36805</v>
      </c>
      <c r="B89" t="s">
        <v>55</v>
      </c>
      <c r="C89" s="17">
        <v>-3.16699235026079</v>
      </c>
    </row>
    <row r="90" spans="1:3" ht="12">
      <c r="A90">
        <v>36806</v>
      </c>
      <c r="B90" t="s">
        <v>55</v>
      </c>
      <c r="C90" s="17">
        <v>-3.12660286458371</v>
      </c>
    </row>
    <row r="91" spans="1:3" ht="12">
      <c r="A91">
        <v>36826</v>
      </c>
      <c r="B91" t="s">
        <v>55</v>
      </c>
      <c r="C91" s="17">
        <v>-3.11720996093788</v>
      </c>
    </row>
    <row r="92" spans="1:3" ht="12">
      <c r="A92">
        <v>36828</v>
      </c>
      <c r="B92" t="s">
        <v>55</v>
      </c>
      <c r="C92" s="17">
        <v>-3.02985595703163</v>
      </c>
    </row>
    <row r="93" spans="1:3" ht="12">
      <c r="A93">
        <v>36829</v>
      </c>
      <c r="B93" t="s">
        <v>55</v>
      </c>
      <c r="C93" s="17">
        <v>-2.98477001953163</v>
      </c>
    </row>
    <row r="94" spans="1:3" ht="12">
      <c r="A94">
        <v>36830</v>
      </c>
      <c r="B94" t="s">
        <v>55</v>
      </c>
      <c r="C94" s="17">
        <v>-2.98477001953163</v>
      </c>
    </row>
    <row r="95" spans="1:3" ht="12">
      <c r="A95">
        <v>36831</v>
      </c>
      <c r="B95" t="s">
        <v>55</v>
      </c>
      <c r="C95" s="17">
        <v>-3.02234163411497</v>
      </c>
    </row>
    <row r="96" spans="1:3" ht="12">
      <c r="A96">
        <v>36832</v>
      </c>
      <c r="B96" t="s">
        <v>55</v>
      </c>
      <c r="C96" s="17">
        <v>-3.00637369791705</v>
      </c>
    </row>
    <row r="97" spans="1:3" ht="12">
      <c r="A97">
        <v>36833</v>
      </c>
      <c r="B97" t="s">
        <v>55</v>
      </c>
      <c r="C97" s="17">
        <v>-3.05897395833371</v>
      </c>
    </row>
    <row r="98" spans="1:3" ht="12">
      <c r="A98">
        <v>36852</v>
      </c>
      <c r="B98" t="s">
        <v>55</v>
      </c>
      <c r="C98" s="17">
        <v>-3.29003938802122</v>
      </c>
    </row>
    <row r="99" spans="1:3" ht="12">
      <c r="A99">
        <v>36853</v>
      </c>
      <c r="B99" t="s">
        <v>55</v>
      </c>
      <c r="C99" s="17">
        <v>-3.39899707031288</v>
      </c>
    </row>
    <row r="100" spans="1:3" ht="12">
      <c r="A100">
        <v>36872</v>
      </c>
      <c r="B100" t="s">
        <v>55</v>
      </c>
      <c r="C100" s="17">
        <v>-3.06836686197954</v>
      </c>
    </row>
    <row r="101" spans="1:3" ht="12">
      <c r="A101">
        <v>36873</v>
      </c>
      <c r="B101" t="s">
        <v>55</v>
      </c>
      <c r="C101" s="17">
        <v>-3.01670589192746</v>
      </c>
    </row>
    <row r="102" spans="1:3" ht="12">
      <c r="A102">
        <v>36874</v>
      </c>
      <c r="B102" t="s">
        <v>55</v>
      </c>
      <c r="C102" s="17">
        <v>-2.9866486002608</v>
      </c>
    </row>
    <row r="103" spans="1:3" ht="12">
      <c r="A103">
        <v>36876</v>
      </c>
      <c r="B103" t="s">
        <v>55</v>
      </c>
      <c r="C103" s="17">
        <v>-2.78470117187539</v>
      </c>
    </row>
    <row r="104" spans="1:3" ht="12">
      <c r="A104">
        <v>36877</v>
      </c>
      <c r="B104" t="s">
        <v>55</v>
      </c>
      <c r="C104" s="17">
        <v>-2.70110432942747</v>
      </c>
    </row>
    <row r="105" spans="1:3" ht="12">
      <c r="A105">
        <v>36878</v>
      </c>
      <c r="B105" t="s">
        <v>55</v>
      </c>
      <c r="C105" s="17">
        <v>-2.54048567708372</v>
      </c>
    </row>
    <row r="106" spans="1:3" ht="12">
      <c r="A106">
        <v>36879</v>
      </c>
      <c r="B106" t="s">
        <v>55</v>
      </c>
      <c r="C106" s="17">
        <v>-2.29439160156289</v>
      </c>
    </row>
    <row r="107" spans="1:3" ht="12">
      <c r="A107">
        <v>36880</v>
      </c>
      <c r="B107" t="s">
        <v>55</v>
      </c>
      <c r="C107" s="17">
        <v>-1.92525048828164</v>
      </c>
    </row>
    <row r="108" spans="1:3" ht="12">
      <c r="A108">
        <v>36881</v>
      </c>
      <c r="B108" t="s">
        <v>55</v>
      </c>
      <c r="C108" s="17">
        <v>-1.78435693359414</v>
      </c>
    </row>
    <row r="109" spans="1:3" ht="12">
      <c r="A109">
        <v>36896</v>
      </c>
      <c r="B109" t="s">
        <v>55</v>
      </c>
      <c r="C109" s="17">
        <v>1.54542740885378</v>
      </c>
    </row>
    <row r="110" spans="1:3" ht="12">
      <c r="A110">
        <v>36897</v>
      </c>
      <c r="B110" t="s">
        <v>55</v>
      </c>
      <c r="C110" s="17">
        <v>1.6459314778642</v>
      </c>
    </row>
    <row r="111" spans="1:3" ht="12">
      <c r="A111">
        <v>36898</v>
      </c>
      <c r="B111" t="s">
        <v>55</v>
      </c>
      <c r="C111" s="17">
        <v>1.79433935546836</v>
      </c>
    </row>
    <row r="112" spans="1:3" ht="12">
      <c r="A112">
        <v>36899</v>
      </c>
      <c r="B112" t="s">
        <v>55</v>
      </c>
      <c r="C112" s="17">
        <v>1.72013541666628</v>
      </c>
    </row>
    <row r="113" spans="1:3" ht="12">
      <c r="A113">
        <v>36944</v>
      </c>
      <c r="B113" t="s">
        <v>55</v>
      </c>
      <c r="C113" s="17">
        <v>4.01294319661409</v>
      </c>
    </row>
    <row r="114" spans="1:3" ht="12">
      <c r="A114">
        <v>36945</v>
      </c>
      <c r="B114" t="s">
        <v>55</v>
      </c>
      <c r="C114" s="17">
        <v>3.99227880859326</v>
      </c>
    </row>
    <row r="115" spans="1:3" ht="12">
      <c r="A115">
        <v>36946</v>
      </c>
      <c r="B115" t="s">
        <v>55</v>
      </c>
      <c r="C115" s="17">
        <v>3.96316080729118</v>
      </c>
    </row>
    <row r="116" spans="1:3" ht="12">
      <c r="A116">
        <v>36947</v>
      </c>
      <c r="B116" t="s">
        <v>55</v>
      </c>
      <c r="C116" s="17">
        <v>3.77999918619744</v>
      </c>
    </row>
    <row r="117" spans="1:3" ht="12">
      <c r="A117">
        <v>36948</v>
      </c>
      <c r="B117" t="s">
        <v>55</v>
      </c>
      <c r="C117" s="17">
        <v>3.6917058919266</v>
      </c>
    </row>
    <row r="118" spans="1:3" ht="12">
      <c r="A118">
        <v>36949</v>
      </c>
      <c r="B118" t="s">
        <v>55</v>
      </c>
      <c r="C118" s="17">
        <v>3.68419156900994</v>
      </c>
    </row>
    <row r="119" spans="1:3" ht="12">
      <c r="A119">
        <v>36950</v>
      </c>
      <c r="B119" t="s">
        <v>55</v>
      </c>
      <c r="C119" s="17">
        <v>3.61656266275993</v>
      </c>
    </row>
    <row r="120" spans="1:3" ht="12">
      <c r="A120">
        <v>36951</v>
      </c>
      <c r="B120" t="s">
        <v>55</v>
      </c>
      <c r="C120" s="17">
        <v>3.49727278645785</v>
      </c>
    </row>
    <row r="121" spans="1:3" ht="12">
      <c r="A121">
        <v>36952</v>
      </c>
      <c r="B121" t="s">
        <v>55</v>
      </c>
      <c r="C121" s="17">
        <v>3.30471826171826</v>
      </c>
    </row>
    <row r="122" spans="1:3" ht="12">
      <c r="A122">
        <v>36953</v>
      </c>
      <c r="B122" t="s">
        <v>55</v>
      </c>
      <c r="C122" s="17">
        <v>3.19482128906201</v>
      </c>
    </row>
    <row r="123" spans="1:3" ht="12">
      <c r="A123">
        <v>36954</v>
      </c>
      <c r="B123" t="s">
        <v>55</v>
      </c>
      <c r="C123" s="17">
        <v>3.21830354817659</v>
      </c>
    </row>
    <row r="124" spans="1:3" ht="12">
      <c r="A124">
        <v>36955</v>
      </c>
      <c r="B124" t="s">
        <v>55</v>
      </c>
      <c r="C124" s="17">
        <v>3.22393929036409</v>
      </c>
    </row>
    <row r="125" spans="1:3" ht="12">
      <c r="A125">
        <v>36956</v>
      </c>
      <c r="B125" t="s">
        <v>55</v>
      </c>
      <c r="C125" s="17">
        <v>3.11779947916618</v>
      </c>
    </row>
    <row r="126" spans="1:3" ht="12">
      <c r="A126">
        <v>36957</v>
      </c>
      <c r="B126" t="s">
        <v>55</v>
      </c>
      <c r="C126" s="17">
        <v>2.95154508463493</v>
      </c>
    </row>
    <row r="127" spans="1:3" ht="12">
      <c r="A127">
        <v>36958</v>
      </c>
      <c r="B127" t="s">
        <v>55</v>
      </c>
      <c r="C127" s="17">
        <v>2.86419108072868</v>
      </c>
    </row>
    <row r="128" spans="1:3" ht="12">
      <c r="A128">
        <v>36959</v>
      </c>
      <c r="B128" t="s">
        <v>55</v>
      </c>
      <c r="C128" s="17">
        <v>2.79844075520785</v>
      </c>
    </row>
    <row r="129" spans="1:3" ht="12">
      <c r="A129">
        <v>36960</v>
      </c>
      <c r="B129" t="s">
        <v>55</v>
      </c>
      <c r="C129" s="17">
        <v>2.82004443359326</v>
      </c>
    </row>
    <row r="130" spans="1:3" ht="12">
      <c r="A130">
        <v>36966</v>
      </c>
      <c r="B130" t="s">
        <v>55</v>
      </c>
      <c r="C130" s="17">
        <v>1.11898958333286</v>
      </c>
    </row>
    <row r="131" spans="1:3" ht="12">
      <c r="A131">
        <v>36967</v>
      </c>
      <c r="B131" t="s">
        <v>55</v>
      </c>
      <c r="C131" s="17">
        <v>1.0654500325516</v>
      </c>
    </row>
    <row r="132" spans="1:3" ht="12">
      <c r="A132">
        <v>36968</v>
      </c>
      <c r="B132" t="s">
        <v>55</v>
      </c>
      <c r="C132" s="17">
        <v>1.17534700520785</v>
      </c>
    </row>
    <row r="133" spans="1:3" ht="12">
      <c r="A133">
        <v>36969</v>
      </c>
      <c r="B133" t="s">
        <v>55</v>
      </c>
      <c r="C133" s="17">
        <v>1.15562190755161</v>
      </c>
    </row>
    <row r="134" spans="1:3" ht="12">
      <c r="A134">
        <v>36984</v>
      </c>
      <c r="B134" t="s">
        <v>55</v>
      </c>
      <c r="C134" s="17">
        <v>0.198485026041187</v>
      </c>
    </row>
    <row r="135" spans="1:3" ht="12">
      <c r="A135">
        <v>36985</v>
      </c>
      <c r="B135" t="s">
        <v>55</v>
      </c>
      <c r="C135" s="17">
        <v>0.223845865884937</v>
      </c>
    </row>
    <row r="136" spans="1:3" ht="12">
      <c r="A136">
        <v>36986</v>
      </c>
      <c r="B136" t="s">
        <v>55</v>
      </c>
      <c r="C136" s="17">
        <v>0.223845865884937</v>
      </c>
    </row>
    <row r="137" spans="1:3" ht="12">
      <c r="A137">
        <v>36987</v>
      </c>
      <c r="B137" t="s">
        <v>55</v>
      </c>
      <c r="C137" s="17">
        <v>0.353467936197438</v>
      </c>
    </row>
    <row r="138" spans="1:3" ht="12">
      <c r="A138">
        <v>36988</v>
      </c>
      <c r="B138" t="s">
        <v>55</v>
      </c>
      <c r="C138" s="17">
        <v>0.396675292968271</v>
      </c>
    </row>
    <row r="139" spans="1:3" ht="12">
      <c r="A139">
        <v>37017</v>
      </c>
      <c r="B139" t="s">
        <v>55</v>
      </c>
      <c r="C139" s="17">
        <v>0.355346516926589</v>
      </c>
    </row>
    <row r="140" spans="1:3" ht="12">
      <c r="A140">
        <v>37019</v>
      </c>
      <c r="B140" t="s">
        <v>55</v>
      </c>
      <c r="C140" s="17">
        <v>0.349710774739089</v>
      </c>
    </row>
    <row r="141" spans="1:3" ht="12">
      <c r="A141">
        <v>37020</v>
      </c>
      <c r="B141" t="s">
        <v>55</v>
      </c>
      <c r="C141" s="17">
        <v>0.361921549478672</v>
      </c>
    </row>
    <row r="142" spans="1:3" ht="12">
      <c r="A142">
        <v>37022</v>
      </c>
      <c r="B142" t="s">
        <v>55</v>
      </c>
      <c r="C142" s="17">
        <v>0.498118652343255</v>
      </c>
    </row>
    <row r="143" spans="1:3" ht="12">
      <c r="A143">
        <v>37023</v>
      </c>
      <c r="B143" t="s">
        <v>55</v>
      </c>
      <c r="C143" s="17">
        <v>0.622104980468254</v>
      </c>
    </row>
    <row r="144" spans="1:3" ht="12">
      <c r="A144">
        <v>37024</v>
      </c>
      <c r="B144" t="s">
        <v>55</v>
      </c>
      <c r="C144" s="17">
        <v>0.650283691405754</v>
      </c>
    </row>
    <row r="145" spans="1:3" ht="12">
      <c r="A145">
        <v>37025</v>
      </c>
      <c r="B145" t="s">
        <v>55</v>
      </c>
      <c r="C145" s="17">
        <v>0.680340983072421</v>
      </c>
    </row>
    <row r="146" spans="1:3" ht="12">
      <c r="A146">
        <v>37026</v>
      </c>
      <c r="B146" t="s">
        <v>55</v>
      </c>
      <c r="C146" s="17">
        <v>0.603319173176588</v>
      </c>
    </row>
    <row r="147" spans="1:3" ht="12">
      <c r="A147">
        <v>37027</v>
      </c>
      <c r="B147" t="s">
        <v>55</v>
      </c>
      <c r="C147" s="17">
        <v>0.407946777343256</v>
      </c>
    </row>
    <row r="148" spans="1:3" ht="12">
      <c r="A148">
        <v>37028</v>
      </c>
      <c r="B148" t="s">
        <v>55</v>
      </c>
      <c r="C148" s="17">
        <v>0.449275553384922</v>
      </c>
    </row>
    <row r="149" spans="1:3" ht="12">
      <c r="A149">
        <v>37029</v>
      </c>
      <c r="B149" t="s">
        <v>55</v>
      </c>
      <c r="C149" s="17">
        <v>0.515965169270339</v>
      </c>
    </row>
    <row r="150" spans="1:3" ht="12">
      <c r="A150">
        <v>37030</v>
      </c>
      <c r="B150" t="s">
        <v>55</v>
      </c>
      <c r="C150" s="17">
        <v>0.453032714843256</v>
      </c>
    </row>
    <row r="151" spans="1:3" ht="12">
      <c r="A151">
        <v>37031</v>
      </c>
      <c r="B151" t="s">
        <v>55</v>
      </c>
      <c r="C151" s="17">
        <v>0.44270052083284</v>
      </c>
    </row>
    <row r="152" spans="1:3" ht="12">
      <c r="A152">
        <v>37032</v>
      </c>
      <c r="B152" t="s">
        <v>55</v>
      </c>
      <c r="C152" s="17">
        <v>0.483090006509923</v>
      </c>
    </row>
    <row r="153" spans="1:3" ht="12">
      <c r="A153">
        <v>37033</v>
      </c>
      <c r="B153" t="s">
        <v>55</v>
      </c>
      <c r="C153" s="17">
        <v>0.415461100259923</v>
      </c>
    </row>
    <row r="154" spans="1:3" ht="12">
      <c r="A154">
        <v>37034</v>
      </c>
      <c r="B154" t="s">
        <v>55</v>
      </c>
      <c r="C154" s="17">
        <v>0.38352522786409</v>
      </c>
    </row>
    <row r="155" spans="1:3" ht="12">
      <c r="A155">
        <v>37035</v>
      </c>
      <c r="B155" t="s">
        <v>55</v>
      </c>
      <c r="C155" s="17">
        <v>0.394796712239089</v>
      </c>
    </row>
    <row r="156" spans="1:3" ht="12">
      <c r="A156">
        <v>37036</v>
      </c>
      <c r="B156" t="s">
        <v>55</v>
      </c>
      <c r="C156" s="17">
        <v>0.495300781249506</v>
      </c>
    </row>
    <row r="157" spans="1:3" ht="12">
      <c r="A157">
        <v>37037</v>
      </c>
      <c r="B157" t="s">
        <v>55</v>
      </c>
      <c r="C157" s="17">
        <v>0.509390136718256</v>
      </c>
    </row>
    <row r="158" spans="1:3" ht="12">
      <c r="A158">
        <v>37039</v>
      </c>
      <c r="B158" t="s">
        <v>55</v>
      </c>
      <c r="C158" s="17">
        <v>0.372253743489089</v>
      </c>
    </row>
    <row r="159" spans="1:3" ht="12">
      <c r="A159">
        <v>37040</v>
      </c>
      <c r="B159" t="s">
        <v>55</v>
      </c>
      <c r="C159" s="17">
        <v>0.264235351562006</v>
      </c>
    </row>
    <row r="160" spans="1:3" ht="12">
      <c r="A160">
        <v>37041</v>
      </c>
      <c r="B160" t="s">
        <v>55</v>
      </c>
      <c r="C160" s="17">
        <v>0.222906575520339</v>
      </c>
    </row>
    <row r="161" spans="1:3" ht="12">
      <c r="A161">
        <v>37042</v>
      </c>
      <c r="B161" t="s">
        <v>55</v>
      </c>
      <c r="C161" s="17">
        <v>0.242631673176589</v>
      </c>
    </row>
    <row r="162" spans="1:3" ht="12">
      <c r="A162">
        <v>37057</v>
      </c>
      <c r="B162" t="s">
        <v>55</v>
      </c>
      <c r="C162" s="17">
        <v>-0.41675016276091</v>
      </c>
    </row>
    <row r="163" spans="1:3" ht="12">
      <c r="A163">
        <v>37059</v>
      </c>
      <c r="B163" t="s">
        <v>55</v>
      </c>
      <c r="C163" s="17">
        <v>-0.116177246094244</v>
      </c>
    </row>
    <row r="164" spans="1:3" ht="12">
      <c r="A164">
        <v>37060</v>
      </c>
      <c r="B164" t="s">
        <v>55</v>
      </c>
      <c r="C164" s="17">
        <v>-0.307792480469244</v>
      </c>
    </row>
    <row r="165" spans="1:3" ht="12">
      <c r="A165">
        <v>37061</v>
      </c>
      <c r="B165" t="s">
        <v>55</v>
      </c>
      <c r="C165" s="17">
        <v>-0.333153320312994</v>
      </c>
    </row>
    <row r="166" spans="1:3" ht="12">
      <c r="A166">
        <v>37062</v>
      </c>
      <c r="B166" t="s">
        <v>55</v>
      </c>
      <c r="C166" s="17">
        <v>-0.354756998698411</v>
      </c>
    </row>
    <row r="167" spans="1:3" ht="12">
      <c r="A167">
        <v>37063</v>
      </c>
      <c r="B167" t="s">
        <v>55</v>
      </c>
      <c r="C167" s="17">
        <v>-0.360392740885911</v>
      </c>
    </row>
    <row r="168" spans="1:3" ht="12">
      <c r="A168">
        <v>37064</v>
      </c>
      <c r="B168" t="s">
        <v>55</v>
      </c>
      <c r="C168" s="17">
        <v>-0.361332031250494</v>
      </c>
    </row>
    <row r="169" spans="1:3" ht="12">
      <c r="A169">
        <v>37083</v>
      </c>
      <c r="B169" t="s">
        <v>55</v>
      </c>
      <c r="C169" s="17">
        <v>-0.258949381510911</v>
      </c>
    </row>
    <row r="170" spans="1:3" ht="12">
      <c r="A170">
        <v>37084</v>
      </c>
      <c r="B170" t="s">
        <v>55</v>
      </c>
      <c r="C170" s="17">
        <v>-0.315306803385911</v>
      </c>
    </row>
    <row r="171" spans="1:3" ht="12">
      <c r="A171">
        <v>37103</v>
      </c>
      <c r="B171" t="s">
        <v>55</v>
      </c>
      <c r="C171" s="17">
        <v>0.304624837239088</v>
      </c>
    </row>
    <row r="172" spans="1:3" ht="12">
      <c r="A172">
        <v>37104</v>
      </c>
      <c r="B172" t="s">
        <v>55</v>
      </c>
      <c r="C172" s="17">
        <v>0.245449544270339</v>
      </c>
    </row>
    <row r="173" spans="1:3" ht="12">
      <c r="A173">
        <v>37105</v>
      </c>
      <c r="B173" t="s">
        <v>55</v>
      </c>
      <c r="C173" s="17">
        <v>0.288656901041172</v>
      </c>
    </row>
    <row r="174" spans="1:3" ht="12">
      <c r="A174">
        <v>37106</v>
      </c>
      <c r="B174" t="s">
        <v>55</v>
      </c>
      <c r="C174" s="17">
        <v>0.435186197916172</v>
      </c>
    </row>
    <row r="175" spans="1:3" ht="12">
      <c r="A175">
        <v>37121</v>
      </c>
      <c r="B175" t="s">
        <v>55</v>
      </c>
      <c r="C175" s="17">
        <v>3.72176318359325</v>
      </c>
    </row>
    <row r="176" spans="1:3" ht="12">
      <c r="A176">
        <v>37122</v>
      </c>
      <c r="B176" t="s">
        <v>55</v>
      </c>
      <c r="C176" s="17">
        <v>3.67573795572867</v>
      </c>
    </row>
    <row r="177" spans="1:3" ht="12">
      <c r="A177">
        <v>37123</v>
      </c>
      <c r="B177" t="s">
        <v>55</v>
      </c>
      <c r="C177" s="17">
        <v>3.76309195963492</v>
      </c>
    </row>
    <row r="178" spans="1:3" ht="12">
      <c r="A178">
        <v>37125</v>
      </c>
      <c r="B178" t="s">
        <v>55</v>
      </c>
      <c r="C178" s="17">
        <v>3.41931168619741</v>
      </c>
    </row>
    <row r="179" spans="1:3" ht="12">
      <c r="A179">
        <v>37126</v>
      </c>
      <c r="B179" t="s">
        <v>55</v>
      </c>
      <c r="C179" s="17">
        <v>3.34510774739533</v>
      </c>
    </row>
    <row r="180" spans="1:3" ht="12">
      <c r="A180">
        <v>37127</v>
      </c>
      <c r="B180" t="s">
        <v>55</v>
      </c>
      <c r="C180" s="17">
        <v>3.25399658203074</v>
      </c>
    </row>
    <row r="181" spans="1:3" ht="12">
      <c r="A181">
        <v>37128</v>
      </c>
      <c r="B181" t="s">
        <v>55</v>
      </c>
      <c r="C181" s="17">
        <v>3.29626464843699</v>
      </c>
    </row>
    <row r="182" spans="1:3" ht="12">
      <c r="A182">
        <v>37129</v>
      </c>
      <c r="B182" t="s">
        <v>55</v>
      </c>
      <c r="C182" s="17">
        <v>3.37140787760367</v>
      </c>
    </row>
    <row r="183" spans="1:3" ht="12">
      <c r="A183">
        <v>37138</v>
      </c>
      <c r="B183" t="s">
        <v>55</v>
      </c>
      <c r="C183" s="17">
        <v>2.85198030598905</v>
      </c>
    </row>
    <row r="184" spans="1:3" ht="12">
      <c r="A184">
        <v>37139</v>
      </c>
      <c r="B184" t="s">
        <v>55</v>
      </c>
      <c r="C184" s="17">
        <v>2.81253011067655</v>
      </c>
    </row>
    <row r="185" spans="1:3" ht="12">
      <c r="A185">
        <v>37147</v>
      </c>
      <c r="B185" t="s">
        <v>55</v>
      </c>
      <c r="C185" s="17">
        <v>2.38984944661405</v>
      </c>
    </row>
    <row r="186" spans="1:3" ht="12">
      <c r="A186">
        <v>37148</v>
      </c>
      <c r="B186" t="s">
        <v>55</v>
      </c>
      <c r="C186" s="17">
        <v>-0.227952799479704</v>
      </c>
    </row>
    <row r="187" spans="1:3" ht="12">
      <c r="A187">
        <v>37149</v>
      </c>
      <c r="B187" t="s">
        <v>55</v>
      </c>
      <c r="C187" s="17">
        <v>-0.18756331380262</v>
      </c>
    </row>
    <row r="188" spans="1:3" ht="12">
      <c r="A188">
        <v>37150</v>
      </c>
      <c r="B188" t="s">
        <v>55</v>
      </c>
      <c r="C188" s="17">
        <v>-0.14811311849012</v>
      </c>
    </row>
    <row r="189" spans="1:3" ht="12">
      <c r="A189">
        <v>37152</v>
      </c>
      <c r="B189" t="s">
        <v>55</v>
      </c>
      <c r="C189" s="17">
        <v>-0.191320475260954</v>
      </c>
    </row>
    <row r="190" spans="1:3" ht="12">
      <c r="A190">
        <v>37153</v>
      </c>
      <c r="B190" t="s">
        <v>55</v>
      </c>
      <c r="C190" s="17">
        <v>-0.20728841145887</v>
      </c>
    </row>
    <row r="191" spans="1:3" ht="12">
      <c r="A191">
        <v>37154</v>
      </c>
      <c r="B191" t="s">
        <v>55</v>
      </c>
      <c r="C191" s="17">
        <v>-0.25801009114637</v>
      </c>
    </row>
    <row r="192" spans="1:3" ht="12">
      <c r="A192">
        <v>37155</v>
      </c>
      <c r="B192" t="s">
        <v>55</v>
      </c>
      <c r="C192" s="17">
        <v>-0.30591389974012</v>
      </c>
    </row>
    <row r="193" spans="1:3" ht="12">
      <c r="A193">
        <v>37156</v>
      </c>
      <c r="B193" t="s">
        <v>55</v>
      </c>
      <c r="C193" s="17">
        <v>-0.329396158854704</v>
      </c>
    </row>
    <row r="194" spans="1:3" ht="12">
      <c r="A194">
        <v>37157</v>
      </c>
      <c r="B194" t="s">
        <v>55</v>
      </c>
      <c r="C194" s="17">
        <v>-0.211045572917204</v>
      </c>
    </row>
    <row r="195" spans="1:3" ht="12">
      <c r="A195">
        <v>37158</v>
      </c>
      <c r="B195" t="s">
        <v>55</v>
      </c>
      <c r="C195" s="17">
        <v>0.00311263020779528</v>
      </c>
    </row>
    <row r="196" spans="1:3" ht="12">
      <c r="A196">
        <v>37159</v>
      </c>
      <c r="B196" t="s">
        <v>55</v>
      </c>
      <c r="C196" s="17">
        <v>0.100798828124461</v>
      </c>
    </row>
    <row r="197" spans="1:3" ht="12">
      <c r="A197">
        <v>37160</v>
      </c>
      <c r="B197" t="s">
        <v>55</v>
      </c>
      <c r="C197" s="17">
        <v>0.145884765624461</v>
      </c>
    </row>
    <row r="198" spans="1:3" ht="12">
      <c r="A198">
        <v>37161</v>
      </c>
      <c r="B198" t="s">
        <v>55</v>
      </c>
      <c r="C198" s="17">
        <v>0.288656901041128</v>
      </c>
    </row>
    <row r="199" spans="1:3" ht="12">
      <c r="A199">
        <v>37162</v>
      </c>
      <c r="B199" t="s">
        <v>55</v>
      </c>
      <c r="C199" s="17">
        <v>0.177820638020295</v>
      </c>
    </row>
    <row r="200" spans="1:3" ht="12">
      <c r="A200">
        <v>37163</v>
      </c>
      <c r="B200" t="s">
        <v>55</v>
      </c>
      <c r="C200" s="17">
        <v>0.0942237955723787</v>
      </c>
    </row>
    <row r="201" spans="1:3" ht="12">
      <c r="A201">
        <v>37164</v>
      </c>
      <c r="B201" t="s">
        <v>55</v>
      </c>
      <c r="C201" s="17">
        <v>-0.0278839518234544</v>
      </c>
    </row>
    <row r="202" spans="1:3" ht="12">
      <c r="A202">
        <v>37165</v>
      </c>
      <c r="B202" t="s">
        <v>55</v>
      </c>
      <c r="C202" s="17">
        <v>-0.112420084635954</v>
      </c>
    </row>
    <row r="203" spans="1:3" ht="12">
      <c r="A203">
        <v>37166</v>
      </c>
      <c r="B203" t="s">
        <v>55</v>
      </c>
      <c r="C203" s="17">
        <v>-0.0851806640630378</v>
      </c>
    </row>
    <row r="204" spans="1:3" ht="12">
      <c r="A204">
        <v>37167</v>
      </c>
      <c r="B204" t="s">
        <v>55</v>
      </c>
      <c r="C204" s="17">
        <v>-0.180988281250537</v>
      </c>
    </row>
    <row r="205" spans="1:3" ht="12">
      <c r="A205">
        <v>37169</v>
      </c>
      <c r="B205" t="s">
        <v>55</v>
      </c>
      <c r="C205" s="17">
        <v>-0.233588541667205</v>
      </c>
    </row>
    <row r="206" spans="1:3" ht="12">
      <c r="A206">
        <v>37170</v>
      </c>
      <c r="B206" t="s">
        <v>55</v>
      </c>
      <c r="C206" s="17">
        <v>-0.330335449219288</v>
      </c>
    </row>
    <row r="207" spans="1:3" ht="12">
      <c r="A207">
        <v>37189</v>
      </c>
      <c r="B207" t="s">
        <v>55</v>
      </c>
      <c r="C207" s="17">
        <v>-0.106784342448454</v>
      </c>
    </row>
    <row r="208" spans="1:3" ht="12">
      <c r="A208">
        <v>37190</v>
      </c>
      <c r="B208" t="s">
        <v>55</v>
      </c>
      <c r="C208" s="17">
        <v>-0.0889378255213711</v>
      </c>
    </row>
    <row r="209" spans="1:3" ht="12">
      <c r="A209">
        <v>37209</v>
      </c>
      <c r="B209" t="s">
        <v>55</v>
      </c>
      <c r="C209" s="17">
        <v>-0.0663948567713725</v>
      </c>
    </row>
    <row r="210" spans="1:3" ht="12">
      <c r="A210">
        <v>37210</v>
      </c>
      <c r="B210" t="s">
        <v>55</v>
      </c>
      <c r="C210" s="17">
        <v>-0.00252311197970584</v>
      </c>
    </row>
    <row r="211" spans="1:3" ht="12">
      <c r="A211">
        <v>37229</v>
      </c>
      <c r="B211" t="s">
        <v>55</v>
      </c>
      <c r="C211" s="17">
        <v>-1.18790755208387</v>
      </c>
    </row>
    <row r="212" spans="1:3" ht="12">
      <c r="A212">
        <v>37230</v>
      </c>
      <c r="B212" t="s">
        <v>55</v>
      </c>
      <c r="C212" s="17">
        <v>-1.21232910156304</v>
      </c>
    </row>
    <row r="213" spans="1:3" ht="12">
      <c r="A213">
        <v>37231</v>
      </c>
      <c r="B213" t="s">
        <v>55</v>
      </c>
      <c r="C213" s="17">
        <v>-1.10337141927137</v>
      </c>
    </row>
    <row r="214" spans="1:3" ht="12">
      <c r="A214">
        <v>37232</v>
      </c>
      <c r="B214" t="s">
        <v>55</v>
      </c>
      <c r="C214" s="17">
        <v>-1.08928206380262</v>
      </c>
    </row>
    <row r="215" spans="1:3" ht="12">
      <c r="A215">
        <v>37247</v>
      </c>
      <c r="B215" t="s">
        <v>55</v>
      </c>
      <c r="C215" s="17">
        <v>0.721669759114042</v>
      </c>
    </row>
    <row r="216" spans="1:3" ht="12">
      <c r="A216">
        <v>37248</v>
      </c>
      <c r="B216" t="s">
        <v>55</v>
      </c>
      <c r="C216" s="17">
        <v>0.787420084634875</v>
      </c>
    </row>
    <row r="217" spans="1:3" ht="12">
      <c r="A217">
        <v>37250</v>
      </c>
      <c r="B217" t="s">
        <v>55</v>
      </c>
      <c r="C217" s="17">
        <v>0.876652669270293</v>
      </c>
    </row>
    <row r="218" spans="1:3" ht="12">
      <c r="A218">
        <v>37251</v>
      </c>
      <c r="B218" t="s">
        <v>55</v>
      </c>
      <c r="C218" s="17">
        <v>1.04008919270779</v>
      </c>
    </row>
    <row r="219" spans="1:3" ht="12">
      <c r="A219">
        <v>37252</v>
      </c>
      <c r="B219" t="s">
        <v>55</v>
      </c>
      <c r="C219" s="17">
        <v>1.18473990885362</v>
      </c>
    </row>
    <row r="220" spans="1:3" ht="12">
      <c r="A220">
        <v>37253</v>
      </c>
      <c r="B220" t="s">
        <v>55</v>
      </c>
      <c r="C220" s="17">
        <v>1.33220849609321</v>
      </c>
    </row>
    <row r="221" spans="1:3" ht="12">
      <c r="A221">
        <v>37254</v>
      </c>
      <c r="B221" t="s">
        <v>55</v>
      </c>
      <c r="C221" s="17">
        <v>1.55763818359321</v>
      </c>
    </row>
    <row r="222" spans="1:3" ht="12">
      <c r="A222">
        <v>37255</v>
      </c>
      <c r="B222" t="s">
        <v>55</v>
      </c>
      <c r="C222" s="17">
        <v>1.69571386718696</v>
      </c>
    </row>
    <row r="223" spans="1:3" ht="12">
      <c r="A223">
        <v>37256</v>
      </c>
      <c r="B223" t="s">
        <v>55</v>
      </c>
      <c r="C223" s="17">
        <v>1.81594303385363</v>
      </c>
    </row>
    <row r="224" spans="1:3" ht="12">
      <c r="A224">
        <v>37257</v>
      </c>
      <c r="B224" t="s">
        <v>55</v>
      </c>
      <c r="C224" s="17">
        <v>1.96716878255154</v>
      </c>
    </row>
    <row r="225" spans="1:3" ht="12">
      <c r="A225">
        <v>37259</v>
      </c>
      <c r="B225" t="s">
        <v>55</v>
      </c>
      <c r="C225" s="17">
        <v>2.35603499348904</v>
      </c>
    </row>
    <row r="226" spans="1:3" ht="12">
      <c r="A226">
        <v>37260</v>
      </c>
      <c r="B226" t="s">
        <v>55</v>
      </c>
      <c r="C226" s="17">
        <v>2.40018164062446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64"/>
  <sheetViews>
    <sheetView workbookViewId="0" topLeftCell="A1">
      <selection activeCell="P14" sqref="P14"/>
    </sheetView>
  </sheetViews>
  <sheetFormatPr defaultColWidth="11.421875" defaultRowHeight="12.75"/>
  <cols>
    <col min="1" max="2" width="9.28125" style="0" customWidth="1"/>
    <col min="3" max="3" width="8.8515625" style="0" customWidth="1"/>
    <col min="4" max="4" width="9.421875" style="0" customWidth="1"/>
    <col min="5" max="5" width="13.140625" style="0" customWidth="1"/>
    <col min="6" max="7" width="9.7109375" style="0" customWidth="1"/>
    <col min="8" max="8" width="10.00390625" style="0" customWidth="1"/>
    <col min="9" max="10" width="13.140625" style="0" customWidth="1"/>
    <col min="11" max="12" width="8.8515625" style="0" customWidth="1"/>
    <col min="13" max="13" width="13.28125" style="0" customWidth="1"/>
    <col min="14" max="14" width="8.8515625" style="0" customWidth="1"/>
    <col min="15" max="16" width="9.28125" style="0" customWidth="1"/>
    <col min="17" max="16384" width="8.8515625" style="0" customWidth="1"/>
  </cols>
  <sheetData>
    <row r="1" spans="1:13" ht="12">
      <c r="A1" s="18" t="s">
        <v>56</v>
      </c>
      <c r="B1" t="s">
        <v>57</v>
      </c>
      <c r="D1" t="s">
        <v>58</v>
      </c>
      <c r="E1" t="s">
        <v>59</v>
      </c>
      <c r="F1" t="s">
        <v>60</v>
      </c>
      <c r="G1" t="s">
        <v>61</v>
      </c>
      <c r="H1" t="s">
        <v>62</v>
      </c>
      <c r="I1" t="s">
        <v>63</v>
      </c>
      <c r="J1" t="s">
        <v>64</v>
      </c>
      <c r="L1" t="s">
        <v>65</v>
      </c>
      <c r="M1">
        <f>COUNT(D2:D998)</f>
        <v>225</v>
      </c>
    </row>
    <row r="2" spans="1:13" ht="12">
      <c r="A2" s="3">
        <f>MODEL!E24</f>
        <v>31.7</v>
      </c>
      <c r="B2" s="3">
        <f>MODEL!P24</f>
        <v>0.20475556002824646</v>
      </c>
      <c r="D2" s="21">
        <f>A2*PI()/180</f>
        <v>0.5532693728822025</v>
      </c>
      <c r="E2" s="21">
        <f>B2/206265</f>
        <v>9.926820353828642E-07</v>
      </c>
      <c r="F2" s="21">
        <f>D2*D2</f>
        <v>0.3061069989694656</v>
      </c>
      <c r="G2" s="21">
        <f>D2*D2*D2</f>
        <v>0.1693596273546892</v>
      </c>
      <c r="H2" s="21">
        <f>D2*D2*D2*D2</f>
        <v>0.0937014948180924</v>
      </c>
      <c r="I2" s="21">
        <f>D2*E2</f>
        <v>5.492205671877056E-07</v>
      </c>
      <c r="J2" s="21">
        <f>D2*D2*E2</f>
        <v>3.038669187819494E-07</v>
      </c>
      <c r="L2" t="s">
        <v>66</v>
      </c>
      <c r="M2" s="22">
        <f>SUM(D2:D998)</f>
        <v>190.8028844865242</v>
      </c>
    </row>
    <row r="3" spans="1:13" ht="12">
      <c r="A3" s="3">
        <f>MODEL!E25</f>
        <v>36.2</v>
      </c>
      <c r="B3" s="3">
        <f>MODEL!P25</f>
        <v>0.025431839908534926</v>
      </c>
      <c r="D3" s="21">
        <f aca="true" t="shared" si="0" ref="D3:D66">A3*PI()/180</f>
        <v>0.6318091892219473</v>
      </c>
      <c r="E3" s="21">
        <f aca="true" t="shared" si="1" ref="E3:E66">B3/206265</f>
        <v>1.2329692341664813E-07</v>
      </c>
      <c r="F3" s="21">
        <f aca="true" t="shared" si="2" ref="F3:F66">D3*D3</f>
        <v>0.3991828515852944</v>
      </c>
      <c r="G3" s="21">
        <f aca="true" t="shared" si="3" ref="G3:G66">D3*D3*D3</f>
        <v>0.2522073938114098</v>
      </c>
      <c r="H3" s="21">
        <f aca="true" t="shared" si="4" ref="H3:H66">D3*D3*D3*D3</f>
        <v>0.15934694899976717</v>
      </c>
      <c r="I3" s="21">
        <f aca="true" t="shared" si="5" ref="I3:I66">D3*E3</f>
        <v>7.790012921743298E-08</v>
      </c>
      <c r="J3" s="21">
        <f aca="true" t="shared" si="6" ref="J3:J66">D3*D3*E3</f>
        <v>4.9218017481151255E-08</v>
      </c>
      <c r="L3" t="s">
        <v>67</v>
      </c>
      <c r="M3" s="22">
        <f>SUM(F2:F998)</f>
        <v>170.79816480737398</v>
      </c>
    </row>
    <row r="4" spans="1:13" ht="12">
      <c r="A4" s="3">
        <f>MODEL!E26</f>
        <v>34.6</v>
      </c>
      <c r="B4" s="3">
        <f>MODEL!P26</f>
        <v>0.21615879083627476</v>
      </c>
      <c r="D4" s="21">
        <f t="shared" si="0"/>
        <v>0.603883921190038</v>
      </c>
      <c r="E4" s="21">
        <f t="shared" si="1"/>
        <v>1.0479664064978293E-06</v>
      </c>
      <c r="F4" s="21">
        <f t="shared" si="2"/>
        <v>0.364675790271856</v>
      </c>
      <c r="G4" s="21">
        <f t="shared" si="3"/>
        <v>0.22022184619244428</v>
      </c>
      <c r="H4" s="21">
        <f t="shared" si="4"/>
        <v>0.1329884320104027</v>
      </c>
      <c r="I4" s="21">
        <f t="shared" si="5"/>
        <v>6.328500628313424E-07</v>
      </c>
      <c r="J4" s="21">
        <f t="shared" si="6"/>
        <v>3.8216797746795294E-07</v>
      </c>
      <c r="L4" t="s">
        <v>68</v>
      </c>
      <c r="M4" s="22">
        <f>SUM(G2:G998)</f>
        <v>159.4017745403681</v>
      </c>
    </row>
    <row r="5" spans="1:13" ht="12">
      <c r="A5" s="3">
        <f>MODEL!E27</f>
        <v>33</v>
      </c>
      <c r="B5" s="3">
        <f>MODEL!P27</f>
        <v>1.7382863076463195</v>
      </c>
      <c r="D5" s="21">
        <f t="shared" si="0"/>
        <v>0.5759586531581288</v>
      </c>
      <c r="E5" s="21">
        <f t="shared" si="1"/>
        <v>8.427441920084937E-06</v>
      </c>
      <c r="F5" s="21">
        <f t="shared" si="2"/>
        <v>0.33172837014772566</v>
      </c>
      <c r="G5" s="21">
        <f t="shared" si="3"/>
        <v>0.1910618252846253</v>
      </c>
      <c r="H5" s="21">
        <f t="shared" si="4"/>
        <v>0.1100437115608665</v>
      </c>
      <c r="I5" s="21">
        <f t="shared" si="5"/>
        <v>4.853858097860475E-06</v>
      </c>
      <c r="J5" s="21">
        <f t="shared" si="6"/>
        <v>2.7956215726643956E-06</v>
      </c>
      <c r="L5" t="s">
        <v>69</v>
      </c>
      <c r="M5" s="22">
        <f>SUM(H2:H998)</f>
        <v>153.65919812822958</v>
      </c>
    </row>
    <row r="6" spans="1:13" ht="12">
      <c r="A6" s="3">
        <f>MODEL!E28</f>
        <v>31.5</v>
      </c>
      <c r="B6" s="3">
        <f>MODEL!P28</f>
        <v>0.9722267891435052</v>
      </c>
      <c r="D6" s="21">
        <f t="shared" si="0"/>
        <v>0.5497787143782138</v>
      </c>
      <c r="E6" s="21">
        <f t="shared" si="1"/>
        <v>4.713484057612805E-06</v>
      </c>
      <c r="F6" s="21">
        <f t="shared" si="2"/>
        <v>0.30225663478336157</v>
      </c>
      <c r="G6" s="21">
        <f t="shared" si="3"/>
        <v>0.16617426408348182</v>
      </c>
      <c r="H6" s="21">
        <f t="shared" si="4"/>
        <v>0.09135907327056242</v>
      </c>
      <c r="I6" s="21">
        <f t="shared" si="5"/>
        <v>2.5913732054365747E-06</v>
      </c>
      <c r="J6" s="21">
        <f t="shared" si="6"/>
        <v>1.424681829359071E-06</v>
      </c>
      <c r="L6" t="s">
        <v>70</v>
      </c>
      <c r="M6" s="22">
        <f>SUM(E2:E998)</f>
        <v>-1.2576109598017207E-05</v>
      </c>
    </row>
    <row r="7" spans="1:13" ht="12">
      <c r="A7" s="3">
        <f>MODEL!E29</f>
        <v>30</v>
      </c>
      <c r="B7" s="3">
        <f>MODEL!P29</f>
        <v>1.3045339703822947</v>
      </c>
      <c r="D7" s="21">
        <f t="shared" si="0"/>
        <v>0.5235987755982988</v>
      </c>
      <c r="E7" s="21">
        <f t="shared" si="1"/>
        <v>6.324553222225267E-06</v>
      </c>
      <c r="F7" s="21">
        <f t="shared" si="2"/>
        <v>0.2741556778080377</v>
      </c>
      <c r="G7" s="21">
        <f t="shared" si="3"/>
        <v>0.14354757722361022</v>
      </c>
      <c r="H7" s="21">
        <f t="shared" si="4"/>
        <v>0.07516133567438456</v>
      </c>
      <c r="I7" s="21">
        <f t="shared" si="5"/>
        <v>3.3115283233634253E-06</v>
      </c>
      <c r="J7" s="21">
        <f t="shared" si="6"/>
        <v>1.7339121754721769E-06</v>
      </c>
      <c r="L7" t="s">
        <v>71</v>
      </c>
      <c r="M7" s="22">
        <f>SUM(I2:I998)</f>
        <v>-8.464687623468311E-06</v>
      </c>
    </row>
    <row r="8" spans="1:13" ht="12">
      <c r="A8" s="3">
        <f>MODEL!E30</f>
        <v>36.2</v>
      </c>
      <c r="B8" s="3">
        <f>MODEL!P30</f>
        <v>4.053961316473533</v>
      </c>
      <c r="D8" s="21">
        <f t="shared" si="0"/>
        <v>0.6318091892219473</v>
      </c>
      <c r="E8" s="21">
        <f t="shared" si="1"/>
        <v>1.9654140627219998E-05</v>
      </c>
      <c r="F8" s="21">
        <f t="shared" si="2"/>
        <v>0.3991828515852944</v>
      </c>
      <c r="G8" s="21">
        <f t="shared" si="3"/>
        <v>0.2522073938114098</v>
      </c>
      <c r="H8" s="21">
        <f t="shared" si="4"/>
        <v>0.15934694899976717</v>
      </c>
      <c r="I8" s="21">
        <f t="shared" si="5"/>
        <v>1.2417666654538002E-05</v>
      </c>
      <c r="J8" s="21">
        <f t="shared" si="6"/>
        <v>7.845595901032065E-06</v>
      </c>
      <c r="L8" t="s">
        <v>72</v>
      </c>
      <c r="M8" s="22">
        <f>SUM(J2:J998)</f>
        <v>-5.929969052155701E-06</v>
      </c>
    </row>
    <row r="9" spans="1:10" ht="12">
      <c r="A9" s="3">
        <f>MODEL!E31</f>
        <v>37.7</v>
      </c>
      <c r="B9" s="3">
        <f>MODEL!P31</f>
        <v>3.0420908648182063</v>
      </c>
      <c r="D9" s="21">
        <f t="shared" si="0"/>
        <v>0.6579891280018623</v>
      </c>
      <c r="E9" s="21">
        <f t="shared" si="1"/>
        <v>1.4748458850596108E-05</v>
      </c>
      <c r="F9" s="21">
        <f t="shared" si="2"/>
        <v>0.43294969256865107</v>
      </c>
      <c r="G9" s="21">
        <f t="shared" si="3"/>
        <v>0.28487619068192105</v>
      </c>
      <c r="H9" s="21">
        <f t="shared" si="4"/>
        <v>0.18744543629528948</v>
      </c>
      <c r="I9" s="21">
        <f t="shared" si="5"/>
        <v>9.704325578475081E-06</v>
      </c>
      <c r="J9" s="21">
        <f t="shared" si="6"/>
        <v>6.385340725226986E-06</v>
      </c>
    </row>
    <row r="10" spans="1:13" ht="12">
      <c r="A10" s="3">
        <f>MODEL!E32</f>
        <v>34.3</v>
      </c>
      <c r="B10" s="3">
        <f>MODEL!P32</f>
        <v>3.2631074574319854</v>
      </c>
      <c r="D10" s="21">
        <f t="shared" si="0"/>
        <v>0.598647933434055</v>
      </c>
      <c r="E10" s="21">
        <f t="shared" si="1"/>
        <v>1.5819976522589803E-05</v>
      </c>
      <c r="F10" s="21">
        <f t="shared" si="2"/>
        <v>0.3583793482048647</v>
      </c>
      <c r="G10" s="21">
        <f t="shared" si="3"/>
        <v>0.21454305618828587</v>
      </c>
      <c r="H10" s="21">
        <f t="shared" si="4"/>
        <v>0.12843575721974368</v>
      </c>
      <c r="I10" s="21">
        <f t="shared" si="5"/>
        <v>9.470596252223653E-06</v>
      </c>
      <c r="J10" s="21">
        <f t="shared" si="6"/>
        <v>5.669552874781996E-06</v>
      </c>
      <c r="L10" t="s">
        <v>73</v>
      </c>
      <c r="M10">
        <f>M1*(M3*M5-M4*M4)-M2*(M2*M5-M3*M4)+M3*(M2*M4-M3*M3)</f>
        <v>867.5422949823842</v>
      </c>
    </row>
    <row r="11" spans="1:16" ht="12">
      <c r="A11" s="3">
        <f>MODEL!E33</f>
        <v>35</v>
      </c>
      <c r="B11" s="3">
        <f>MODEL!P33</f>
        <v>1.881463937112244</v>
      </c>
      <c r="D11" s="21">
        <f t="shared" si="0"/>
        <v>0.6108652381980153</v>
      </c>
      <c r="E11" s="21">
        <f t="shared" si="1"/>
        <v>9.121586003986348E-06</v>
      </c>
      <c r="F11" s="21">
        <f t="shared" si="2"/>
        <v>0.373156339238718</v>
      </c>
      <c r="G11" s="21">
        <f t="shared" si="3"/>
        <v>0.22794823605415887</v>
      </c>
      <c r="H11" s="21">
        <f t="shared" si="4"/>
        <v>0.13924565351404117</v>
      </c>
      <c r="I11" s="21">
        <f t="shared" si="5"/>
        <v>5.572059807068803E-06</v>
      </c>
      <c r="J11" s="21">
        <f t="shared" si="6"/>
        <v>3.403777641298672E-06</v>
      </c>
      <c r="L11" t="s">
        <v>74</v>
      </c>
      <c r="M11" s="21">
        <f>(M6*(M3*M5-M4*M4)-M7*(M2*M5-M3*M4)+M8*(M2*M4-M3*M3))/M10</f>
        <v>-1.8489142833755732E-07</v>
      </c>
      <c r="N11" t="s">
        <v>75</v>
      </c>
      <c r="O11">
        <f>M11*206265</f>
        <v>-0.03813663046604626</v>
      </c>
      <c r="P11" s="18"/>
    </row>
    <row r="12" spans="1:16" ht="12">
      <c r="A12" s="3">
        <f>MODEL!E34</f>
        <v>35.8</v>
      </c>
      <c r="B12" s="3">
        <f>MODEL!P34</f>
        <v>4.705154690512643</v>
      </c>
      <c r="D12" s="21">
        <f t="shared" si="0"/>
        <v>0.62482787221397</v>
      </c>
      <c r="E12" s="21">
        <f t="shared" si="1"/>
        <v>2.2811212229474912E-05</v>
      </c>
      <c r="F12" s="21">
        <f t="shared" si="2"/>
        <v>0.3904098698954372</v>
      </c>
      <c r="G12" s="21">
        <f t="shared" si="3"/>
        <v>0.24393896829809886</v>
      </c>
      <c r="H12" s="21">
        <f t="shared" si="4"/>
        <v>0.1524198665117722</v>
      </c>
      <c r="I12" s="21">
        <f t="shared" si="5"/>
        <v>1.42530811999641E-05</v>
      </c>
      <c r="J12" s="21">
        <f t="shared" si="6"/>
        <v>8.905722398666506E-06</v>
      </c>
      <c r="L12" t="s">
        <v>76</v>
      </c>
      <c r="M12" s="21">
        <f>(M1*(M7*M5-M4*M8)-M2*(M6*M5-M3*M8)+M3*(M6*M4-M3*M7))/M10</f>
        <v>3.776630362485628E-08</v>
      </c>
      <c r="P12" s="23">
        <f>M12+MODEL!G8</f>
        <v>2.6037766303624856E-05</v>
      </c>
    </row>
    <row r="13" spans="1:16" ht="12">
      <c r="A13" s="3">
        <f>MODEL!E35</f>
        <v>36.9</v>
      </c>
      <c r="B13" s="3">
        <f>MODEL!P35</f>
        <v>3.394877796092203</v>
      </c>
      <c r="D13" s="21">
        <f t="shared" si="0"/>
        <v>0.6440264939859076</v>
      </c>
      <c r="E13" s="21">
        <f t="shared" si="1"/>
        <v>1.6458816551970537E-05</v>
      </c>
      <c r="F13" s="21">
        <f t="shared" si="2"/>
        <v>0.4147701249557803</v>
      </c>
      <c r="G13" s="21">
        <f t="shared" si="3"/>
        <v>0.267122949385368</v>
      </c>
      <c r="H13" s="21">
        <f t="shared" si="4"/>
        <v>0.17203425655583363</v>
      </c>
      <c r="I13" s="21">
        <f t="shared" si="5"/>
        <v>1.059991391912281E-05</v>
      </c>
      <c r="J13" s="21">
        <f t="shared" si="6"/>
        <v>6.826625397885085E-06</v>
      </c>
      <c r="L13" t="s">
        <v>77</v>
      </c>
      <c r="M13" s="21">
        <f>(M1*(M3*M8-M7*M4)-M2*(M2*M8-M6*M4)+M3*(M2*M7-M6*M3))/M10</f>
        <v>1.2774459335973456E-07</v>
      </c>
      <c r="P13" s="23">
        <f>M13+MODEL!G11</f>
        <v>-2.9872255406640266E-05</v>
      </c>
    </row>
    <row r="14" spans="1:10" ht="12">
      <c r="A14" s="3">
        <f>MODEL!E36</f>
        <v>37.7</v>
      </c>
      <c r="B14" s="3">
        <f>MODEL!P36</f>
        <v>1.2090653197055161</v>
      </c>
      <c r="D14" s="21">
        <f t="shared" si="0"/>
        <v>0.6579891280018623</v>
      </c>
      <c r="E14" s="21">
        <f t="shared" si="1"/>
        <v>5.861708577342332E-06</v>
      </c>
      <c r="F14" s="21">
        <f t="shared" si="2"/>
        <v>0.43294969256865107</v>
      </c>
      <c r="G14" s="21">
        <f t="shared" si="3"/>
        <v>0.28487619068192105</v>
      </c>
      <c r="H14" s="21">
        <f t="shared" si="4"/>
        <v>0.18744543629528948</v>
      </c>
      <c r="I14" s="21">
        <f t="shared" si="5"/>
        <v>3.856940515406517E-06</v>
      </c>
      <c r="J14" s="21">
        <f t="shared" si="6"/>
        <v>2.5378249264873875E-06</v>
      </c>
    </row>
    <row r="15" spans="1:10" ht="12">
      <c r="A15" s="3">
        <f>MODEL!E37</f>
        <v>38.3</v>
      </c>
      <c r="B15" s="3">
        <f>MODEL!P37</f>
        <v>3.7330530974584377</v>
      </c>
      <c r="D15" s="21">
        <f t="shared" si="0"/>
        <v>0.6684611035138281</v>
      </c>
      <c r="E15" s="21">
        <f t="shared" si="1"/>
        <v>1.80983351390611E-05</v>
      </c>
      <c r="F15" s="21">
        <f t="shared" si="2"/>
        <v>0.4468402469109249</v>
      </c>
      <c r="G15" s="21">
        <f t="shared" si="3"/>
        <v>0.2986953245444683</v>
      </c>
      <c r="H15" s="21">
        <f t="shared" si="4"/>
        <v>0.1996662062594163</v>
      </c>
      <c r="I15" s="21">
        <f t="shared" si="5"/>
        <v>1.2098033078819875E-05</v>
      </c>
      <c r="J15" s="21">
        <f t="shared" si="6"/>
        <v>8.08706454221473E-06</v>
      </c>
    </row>
    <row r="16" spans="1:10" ht="12">
      <c r="A16" s="3">
        <f>MODEL!E38</f>
        <v>39.3</v>
      </c>
      <c r="B16" s="3">
        <f>MODEL!P38</f>
        <v>2.661751657895522</v>
      </c>
      <c r="D16" s="21">
        <f t="shared" si="0"/>
        <v>0.6859143960337715</v>
      </c>
      <c r="E16" s="21">
        <f t="shared" si="1"/>
        <v>1.2904524072894199E-05</v>
      </c>
      <c r="F16" s="21">
        <f t="shared" si="2"/>
        <v>0.4704785586863735</v>
      </c>
      <c r="G16" s="21">
        <f t="shared" si="3"/>
        <v>0.3227080164282032</v>
      </c>
      <c r="H16" s="21">
        <f t="shared" si="4"/>
        <v>0.2213500741836074</v>
      </c>
      <c r="I16" s="21">
        <f t="shared" si="5"/>
        <v>8.851398835562489E-06</v>
      </c>
      <c r="J16" s="21">
        <f t="shared" si="6"/>
        <v>6.0713018863488735E-06</v>
      </c>
    </row>
    <row r="17" spans="1:10" ht="12">
      <c r="A17" s="3">
        <f>MODEL!E39</f>
        <v>40.3</v>
      </c>
      <c r="B17" s="3">
        <f>MODEL!P39</f>
        <v>1.5977408018651573</v>
      </c>
      <c r="D17" s="21">
        <f t="shared" si="0"/>
        <v>0.7033676885537148</v>
      </c>
      <c r="E17" s="21">
        <f t="shared" si="1"/>
        <v>7.746058719924163E-06</v>
      </c>
      <c r="F17" s="21">
        <f t="shared" si="2"/>
        <v>0.49472610530139555</v>
      </c>
      <c r="G17" s="21">
        <f t="shared" si="3"/>
        <v>0.34797435715302427</v>
      </c>
      <c r="H17" s="21">
        <f t="shared" si="4"/>
        <v>0.2447539192666875</v>
      </c>
      <c r="I17" s="21">
        <f t="shared" si="5"/>
        <v>5.448327417234405E-06</v>
      </c>
      <c r="J17" s="21">
        <f t="shared" si="6"/>
        <v>3.832177461943994E-06</v>
      </c>
    </row>
    <row r="18" spans="1:10" ht="12">
      <c r="A18" s="3">
        <f>MODEL!E40</f>
        <v>46.6</v>
      </c>
      <c r="B18" s="3">
        <f>MODEL!P40</f>
        <v>2.516047436248357</v>
      </c>
      <c r="D18" s="21">
        <f t="shared" si="0"/>
        <v>0.8133234314293576</v>
      </c>
      <c r="E18" s="21">
        <f t="shared" si="1"/>
        <v>1.2198130735938511E-05</v>
      </c>
      <c r="F18" s="21">
        <f t="shared" si="2"/>
        <v>0.6614950041120249</v>
      </c>
      <c r="G18" s="21">
        <f t="shared" si="3"/>
        <v>0.5380093866177691</v>
      </c>
      <c r="H18" s="21">
        <f t="shared" si="4"/>
        <v>0.43757564046516784</v>
      </c>
      <c r="I18" s="21">
        <f t="shared" si="5"/>
        <v>9.921025547177425E-06</v>
      </c>
      <c r="J18" s="21">
        <f t="shared" si="6"/>
        <v>8.069002541328662E-06</v>
      </c>
    </row>
    <row r="19" spans="1:10" ht="12">
      <c r="A19" s="3">
        <f>MODEL!E41</f>
        <v>50.8</v>
      </c>
      <c r="B19" s="3">
        <f>MODEL!P41</f>
        <v>2.3657098263066274</v>
      </c>
      <c r="D19" s="21">
        <f t="shared" si="0"/>
        <v>0.8866272600131193</v>
      </c>
      <c r="E19" s="21">
        <f t="shared" si="1"/>
        <v>1.1469274119732516E-05</v>
      </c>
      <c r="F19" s="21">
        <f t="shared" si="2"/>
        <v>0.7861078981983715</v>
      </c>
      <c r="G19" s="21">
        <f t="shared" si="3"/>
        <v>0.6969846918542942</v>
      </c>
      <c r="H19" s="21">
        <f t="shared" si="4"/>
        <v>0.6179656276098612</v>
      </c>
      <c r="I19" s="21">
        <f t="shared" si="5"/>
        <v>1.016897108711782E-05</v>
      </c>
      <c r="J19" s="21">
        <f t="shared" si="6"/>
        <v>9.016086972123905E-06</v>
      </c>
    </row>
    <row r="20" spans="1:10" ht="12">
      <c r="A20" s="3">
        <f>MODEL!E42</f>
        <v>51.7</v>
      </c>
      <c r="B20" s="3">
        <f>MODEL!P42</f>
        <v>2.4386267888536253</v>
      </c>
      <c r="D20" s="21">
        <f t="shared" si="0"/>
        <v>0.9023352232810685</v>
      </c>
      <c r="E20" s="21">
        <f t="shared" si="1"/>
        <v>1.1822785197942576E-05</v>
      </c>
      <c r="F20" s="21">
        <f t="shared" si="2"/>
        <v>0.8142088551736958</v>
      </c>
      <c r="G20" s="21">
        <f t="shared" si="3"/>
        <v>0.7346893291305799</v>
      </c>
      <c r="H20" s="21">
        <f t="shared" si="4"/>
        <v>0.6629360598432603</v>
      </c>
      <c r="I20" s="21">
        <f t="shared" si="5"/>
        <v>1.0668115521389626E-05</v>
      </c>
      <c r="J20" s="21">
        <f t="shared" si="6"/>
        <v>9.626216400981341E-06</v>
      </c>
    </row>
    <row r="21" spans="1:10" ht="12">
      <c r="A21" s="3">
        <f>MODEL!E43</f>
        <v>60.4</v>
      </c>
      <c r="B21" s="3">
        <f>MODEL!P43</f>
        <v>0.8159855199279491</v>
      </c>
      <c r="D21" s="21">
        <f t="shared" si="0"/>
        <v>1.054178868204575</v>
      </c>
      <c r="E21" s="21">
        <f t="shared" si="1"/>
        <v>3.956005720446751E-06</v>
      </c>
      <c r="F21" s="21">
        <f t="shared" si="2"/>
        <v>1.1112930861690786</v>
      </c>
      <c r="G21" s="21">
        <f t="shared" si="3"/>
        <v>1.1715016878212885</v>
      </c>
      <c r="H21" s="21">
        <f t="shared" si="4"/>
        <v>1.2349723233671952</v>
      </c>
      <c r="I21" s="21">
        <f t="shared" si="5"/>
        <v>4.17033763299138E-06</v>
      </c>
      <c r="J21" s="21">
        <f t="shared" si="6"/>
        <v>4.396281805977799E-06</v>
      </c>
    </row>
    <row r="22" spans="1:10" ht="12">
      <c r="A22" s="3">
        <f>MODEL!E44</f>
        <v>59.3</v>
      </c>
      <c r="B22" s="3">
        <f>MODEL!P44</f>
        <v>0.8864278462642261</v>
      </c>
      <c r="D22" s="21">
        <f t="shared" si="0"/>
        <v>1.0349802464326374</v>
      </c>
      <c r="E22" s="21">
        <f t="shared" si="1"/>
        <v>4.297519435019156E-06</v>
      </c>
      <c r="F22" s="21">
        <f t="shared" si="2"/>
        <v>1.071184110505763</v>
      </c>
      <c r="G22" s="21">
        <f t="shared" si="3"/>
        <v>1.10865439466598</v>
      </c>
      <c r="H22" s="21">
        <f t="shared" si="4"/>
        <v>1.1474353986000223</v>
      </c>
      <c r="I22" s="21">
        <f t="shared" si="5"/>
        <v>4.4478477239051746E-06</v>
      </c>
      <c r="J22" s="21">
        <f t="shared" si="6"/>
        <v>4.603434533382223E-06</v>
      </c>
    </row>
    <row r="23" spans="1:10" ht="12">
      <c r="A23" s="3">
        <f>MODEL!E45</f>
        <v>57.6</v>
      </c>
      <c r="B23" s="3">
        <f>MODEL!P45</f>
        <v>0.8787305125550802</v>
      </c>
      <c r="D23" s="21">
        <f t="shared" si="0"/>
        <v>1.0053096491487339</v>
      </c>
      <c r="E23" s="21">
        <f t="shared" si="1"/>
        <v>4.260201743170583E-06</v>
      </c>
      <c r="F23" s="21">
        <f t="shared" si="2"/>
        <v>1.0106474906715504</v>
      </c>
      <c r="G23" s="21">
        <f t="shared" si="3"/>
        <v>1.0160136742600645</v>
      </c>
      <c r="H23" s="21">
        <f t="shared" si="4"/>
        <v>1.0214083504007014</v>
      </c>
      <c r="I23" s="21">
        <f t="shared" si="5"/>
        <v>4.282821919729643E-06</v>
      </c>
      <c r="J23" s="21">
        <f t="shared" si="6"/>
        <v>4.305562201489914E-06</v>
      </c>
    </row>
    <row r="24" spans="1:10" ht="12">
      <c r="A24" s="3">
        <f>MODEL!E46</f>
        <v>55.7</v>
      </c>
      <c r="B24" s="3">
        <f>MODEL!P46</f>
        <v>0.6291691949392941</v>
      </c>
      <c r="D24" s="21">
        <f t="shared" si="0"/>
        <v>0.9721483933608416</v>
      </c>
      <c r="E24" s="21">
        <f t="shared" si="1"/>
        <v>3.050295469126096E-06</v>
      </c>
      <c r="F24" s="21">
        <f t="shared" si="2"/>
        <v>0.9450724987140656</v>
      </c>
      <c r="G24" s="21">
        <f t="shared" si="3"/>
        <v>0.9187507112343949</v>
      </c>
      <c r="H24" s="21">
        <f t="shared" si="4"/>
        <v>0.8931620278256475</v>
      </c>
      <c r="I24" s="21">
        <f t="shared" si="5"/>
        <v>2.965339839586789E-06</v>
      </c>
      <c r="J24" s="21">
        <f t="shared" si="6"/>
        <v>2.8827503608231924E-06</v>
      </c>
    </row>
    <row r="25" spans="1:10" ht="12">
      <c r="A25" s="3">
        <f>MODEL!E47</f>
        <v>55.1</v>
      </c>
      <c r="B25" s="3">
        <f>MODEL!P47</f>
        <v>1.6216588281363897</v>
      </c>
      <c r="D25" s="21">
        <f t="shared" si="0"/>
        <v>0.9616764178488756</v>
      </c>
      <c r="E25" s="21">
        <f t="shared" si="1"/>
        <v>7.862016474614645E-06</v>
      </c>
      <c r="F25" s="21">
        <f t="shared" si="2"/>
        <v>0.9248215326466451</v>
      </c>
      <c r="G25" s="21">
        <f t="shared" si="3"/>
        <v>0.8893790586651327</v>
      </c>
      <c r="H25" s="21">
        <f t="shared" si="4"/>
        <v>0.8552948672468897</v>
      </c>
      <c r="I25" s="21">
        <f t="shared" si="5"/>
        <v>7.560715840376257E-06</v>
      </c>
      <c r="J25" s="21">
        <f t="shared" si="6"/>
        <v>7.2709621257462895E-06</v>
      </c>
    </row>
    <row r="26" spans="1:10" ht="12">
      <c r="A26" s="3">
        <f>MODEL!E48</f>
        <v>43.5</v>
      </c>
      <c r="B26" s="3">
        <f>MODEL!P48</f>
        <v>3.5889451323894974</v>
      </c>
      <c r="D26" s="21">
        <f t="shared" si="0"/>
        <v>0.7592182246175333</v>
      </c>
      <c r="E26" s="21">
        <f t="shared" si="1"/>
        <v>1.739968066511283E-05</v>
      </c>
      <c r="F26" s="21">
        <f t="shared" si="2"/>
        <v>0.5764123125913992</v>
      </c>
      <c r="G26" s="21">
        <f t="shared" si="3"/>
        <v>0.4376227326133288</v>
      </c>
      <c r="H26" s="21">
        <f t="shared" si="4"/>
        <v>0.332251154106965</v>
      </c>
      <c r="I26" s="21">
        <f t="shared" si="5"/>
        <v>1.3210154663478983E-05</v>
      </c>
      <c r="J26" s="21">
        <f t="shared" si="6"/>
        <v>1.0029390170529542E-05</v>
      </c>
    </row>
    <row r="27" spans="1:10" ht="12">
      <c r="A27" s="3">
        <f>MODEL!E49</f>
        <v>45.4</v>
      </c>
      <c r="B27" s="3">
        <f>MODEL!P49</f>
        <v>3.9706818110542486</v>
      </c>
      <c r="D27" s="21">
        <f t="shared" si="0"/>
        <v>0.7923794804054255</v>
      </c>
      <c r="E27" s="21">
        <f t="shared" si="1"/>
        <v>1.9250390570645765E-05</v>
      </c>
      <c r="F27" s="21">
        <f t="shared" si="2"/>
        <v>0.6278652409675721</v>
      </c>
      <c r="G27" s="21">
        <f t="shared" si="3"/>
        <v>0.4975075334025121</v>
      </c>
      <c r="H27" s="21">
        <f t="shared" si="4"/>
        <v>0.3942147608152674</v>
      </c>
      <c r="I27" s="21">
        <f t="shared" si="5"/>
        <v>1.5253614477969793E-05</v>
      </c>
      <c r="J27" s="21">
        <f t="shared" si="6"/>
        <v>1.2086651114358382E-05</v>
      </c>
    </row>
    <row r="28" spans="1:10" ht="12">
      <c r="A28" s="3">
        <f>MODEL!E50</f>
        <v>35.5</v>
      </c>
      <c r="B28" s="3">
        <f>MODEL!P50</f>
        <v>4.026431259063372</v>
      </c>
      <c r="D28" s="21">
        <f t="shared" si="0"/>
        <v>0.619591884457987</v>
      </c>
      <c r="E28" s="21">
        <f t="shared" si="1"/>
        <v>1.9520671267851417E-05</v>
      </c>
      <c r="F28" s="21">
        <f t="shared" si="2"/>
        <v>0.38389410328619944</v>
      </c>
      <c r="G28" s="21">
        <f t="shared" si="3"/>
        <v>0.2378576708874054</v>
      </c>
      <c r="H28" s="21">
        <f t="shared" si="4"/>
        <v>0.14737468253791516</v>
      </c>
      <c r="I28" s="21">
        <f t="shared" si="5"/>
        <v>1.209484949673294E-05</v>
      </c>
      <c r="J28" s="21">
        <f t="shared" si="6"/>
        <v>7.493870591916497E-06</v>
      </c>
    </row>
    <row r="29" spans="1:10" ht="12">
      <c r="A29" s="3">
        <f>MODEL!E51</f>
        <v>41.9</v>
      </c>
      <c r="B29" s="3">
        <f>MODEL!P51</f>
        <v>0.30672265234933604</v>
      </c>
      <c r="D29" s="21">
        <f t="shared" si="0"/>
        <v>0.731292956585624</v>
      </c>
      <c r="E29" s="21">
        <f t="shared" si="1"/>
        <v>1.487031984822127E-06</v>
      </c>
      <c r="F29" s="21">
        <f t="shared" si="2"/>
        <v>0.5347893883517433</v>
      </c>
      <c r="G29" s="21">
        <f t="shared" si="3"/>
        <v>0.3910877129583638</v>
      </c>
      <c r="H29" s="21">
        <f t="shared" si="4"/>
        <v>0.2859996898936317</v>
      </c>
      <c r="I29" s="21">
        <f t="shared" si="5"/>
        <v>1.0874560167179621E-06</v>
      </c>
      <c r="J29" s="21">
        <f t="shared" si="6"/>
        <v>7.952489256225041E-07</v>
      </c>
    </row>
    <row r="30" spans="1:10" ht="12">
      <c r="A30" s="3">
        <f>MODEL!E52</f>
        <v>42</v>
      </c>
      <c r="B30" s="3">
        <f>MODEL!P52</f>
        <v>0.045322762132229855</v>
      </c>
      <c r="D30" s="21">
        <f t="shared" si="0"/>
        <v>0.7330382858376184</v>
      </c>
      <c r="E30" s="21">
        <f t="shared" si="1"/>
        <v>2.197307450717759E-07</v>
      </c>
      <c r="F30" s="21">
        <f t="shared" si="2"/>
        <v>0.5373451285037539</v>
      </c>
      <c r="G30" s="21">
        <f t="shared" si="3"/>
        <v>0.39389455190158656</v>
      </c>
      <c r="H30" s="21">
        <f t="shared" si="4"/>
        <v>0.28873978712671583</v>
      </c>
      <c r="I30" s="21">
        <f t="shared" si="5"/>
        <v>1.6107104871323733E-07</v>
      </c>
      <c r="J30" s="21">
        <f t="shared" si="6"/>
        <v>1.1807124544681901E-07</v>
      </c>
    </row>
    <row r="31" spans="1:10" ht="12">
      <c r="A31" s="3">
        <f>MODEL!E53</f>
        <v>42.1</v>
      </c>
      <c r="B31" s="3">
        <f>MODEL!P53</f>
        <v>-0.7390559387736886</v>
      </c>
      <c r="D31" s="21">
        <f t="shared" si="0"/>
        <v>0.7347836150896127</v>
      </c>
      <c r="E31" s="21">
        <f t="shared" si="1"/>
        <v>-3.5830409365315908E-06</v>
      </c>
      <c r="F31" s="21">
        <f t="shared" si="2"/>
        <v>0.53990696100416</v>
      </c>
      <c r="G31" s="21">
        <f t="shared" si="3"/>
        <v>0.3967147886186832</v>
      </c>
      <c r="H31" s="21">
        <f t="shared" si="4"/>
        <v>0.29149952654074757</v>
      </c>
      <c r="I31" s="21">
        <f t="shared" si="5"/>
        <v>-2.632759772358754E-06</v>
      </c>
      <c r="J31" s="21">
        <f t="shared" si="6"/>
        <v>-1.9345087431962706E-06</v>
      </c>
    </row>
    <row r="32" spans="1:10" ht="12">
      <c r="A32" s="3">
        <f>MODEL!E54</f>
        <v>35.5</v>
      </c>
      <c r="B32" s="3">
        <f>MODEL!P54</f>
        <v>2.451041674419514</v>
      </c>
      <c r="D32" s="21">
        <f t="shared" si="0"/>
        <v>0.619591884457987</v>
      </c>
      <c r="E32" s="21">
        <f t="shared" si="1"/>
        <v>1.188297420512212E-05</v>
      </c>
      <c r="F32" s="21">
        <f t="shared" si="2"/>
        <v>0.38389410328619944</v>
      </c>
      <c r="G32" s="21">
        <f t="shared" si="3"/>
        <v>0.2378576708874054</v>
      </c>
      <c r="H32" s="21">
        <f t="shared" si="4"/>
        <v>0.14737468253791516</v>
      </c>
      <c r="I32" s="21">
        <f t="shared" si="5"/>
        <v>7.362594380717264E-06</v>
      </c>
      <c r="J32" s="21">
        <f t="shared" si="6"/>
        <v>4.561803726848395E-06</v>
      </c>
    </row>
    <row r="33" spans="1:10" ht="12">
      <c r="A33" s="3">
        <f>MODEL!E55</f>
        <v>48.8</v>
      </c>
      <c r="B33" s="3">
        <f>MODEL!P55</f>
        <v>-3.089187949007794</v>
      </c>
      <c r="D33" s="21">
        <f t="shared" si="0"/>
        <v>0.8517206749732327</v>
      </c>
      <c r="E33" s="21">
        <f t="shared" si="1"/>
        <v>-1.4976791743668553E-05</v>
      </c>
      <c r="F33" s="21">
        <f t="shared" si="2"/>
        <v>0.7254281081768591</v>
      </c>
      <c r="G33" s="21">
        <f t="shared" si="3"/>
        <v>0.6178621179409497</v>
      </c>
      <c r="H33" s="21">
        <f t="shared" si="4"/>
        <v>0.5262459401330568</v>
      </c>
      <c r="I33" s="21">
        <f t="shared" si="5"/>
        <v>-1.2756043172850919E-05</v>
      </c>
      <c r="J33" s="21">
        <f t="shared" si="6"/>
        <v>-1.0864585701168282E-05</v>
      </c>
    </row>
    <row r="34" spans="1:10" ht="12">
      <c r="A34" s="3">
        <f>MODEL!E56</f>
        <v>49.4</v>
      </c>
      <c r="B34" s="3">
        <f>MODEL!P56</f>
        <v>-2.1180232695949996</v>
      </c>
      <c r="D34" s="21">
        <f t="shared" si="0"/>
        <v>0.8621926504851988</v>
      </c>
      <c r="E34" s="21">
        <f t="shared" si="1"/>
        <v>-1.0268456934501731E-05</v>
      </c>
      <c r="F34" s="21">
        <f t="shared" si="2"/>
        <v>0.7433761665506922</v>
      </c>
      <c r="G34" s="21">
        <f t="shared" si="3"/>
        <v>0.6409334673458679</v>
      </c>
      <c r="H34" s="21">
        <f t="shared" si="4"/>
        <v>0.5526081249956024</v>
      </c>
      <c r="I34" s="21">
        <f t="shared" si="5"/>
        <v>-8.853388100751167E-06</v>
      </c>
      <c r="J34" s="21">
        <f t="shared" si="6"/>
        <v>-7.63332615236077E-06</v>
      </c>
    </row>
    <row r="35" spans="1:10" ht="12">
      <c r="A35" s="3">
        <f>MODEL!E57</f>
        <v>47.2</v>
      </c>
      <c r="B35" s="3">
        <f>MODEL!P57</f>
        <v>-2.1404198600484534</v>
      </c>
      <c r="D35" s="21">
        <f t="shared" si="0"/>
        <v>0.8237954069413236</v>
      </c>
      <c r="E35" s="21">
        <f t="shared" si="1"/>
        <v>-1.0377038567127013E-05</v>
      </c>
      <c r="F35" s="21">
        <f t="shared" si="2"/>
        <v>0.6786388724976209</v>
      </c>
      <c r="G35" s="21">
        <f t="shared" si="3"/>
        <v>0.5590595861353786</v>
      </c>
      <c r="H35" s="21">
        <f t="shared" si="4"/>
        <v>0.4605507192648422</v>
      </c>
      <c r="I35" s="21">
        <f t="shared" si="5"/>
        <v>-8.548556709252208E-06</v>
      </c>
      <c r="J35" s="21">
        <f t="shared" si="6"/>
        <v>-7.042261753059404E-06</v>
      </c>
    </row>
    <row r="36" spans="1:10" ht="12">
      <c r="A36" s="3">
        <f>MODEL!E58</f>
        <v>58.9</v>
      </c>
      <c r="B36" s="3">
        <f>MODEL!P58</f>
        <v>-3.244719844993554</v>
      </c>
      <c r="D36" s="21">
        <f t="shared" si="0"/>
        <v>1.02799892942466</v>
      </c>
      <c r="E36" s="21">
        <f t="shared" si="1"/>
        <v>-1.5730830945596947E-05</v>
      </c>
      <c r="F36" s="21">
        <f t="shared" si="2"/>
        <v>1.0567817988982473</v>
      </c>
      <c r="G36" s="21">
        <f t="shared" si="3"/>
        <v>1.0863705579028646</v>
      </c>
      <c r="H36" s="21">
        <f t="shared" si="4"/>
        <v>1.1167877704826155</v>
      </c>
      <c r="I36" s="21">
        <f t="shared" si="5"/>
        <v>-1.6171277371033976E-05</v>
      </c>
      <c r="J36" s="21">
        <f t="shared" si="6"/>
        <v>-1.662405582485216E-05</v>
      </c>
    </row>
    <row r="37" spans="1:10" ht="12">
      <c r="A37" s="3">
        <f>MODEL!E59</f>
        <v>59.5</v>
      </c>
      <c r="B37" s="3">
        <f>MODEL!P59</f>
        <v>-2.510821050239798</v>
      </c>
      <c r="D37" s="21">
        <f t="shared" si="0"/>
        <v>1.038470904936626</v>
      </c>
      <c r="E37" s="21">
        <f t="shared" si="1"/>
        <v>-1.2172792525342632E-05</v>
      </c>
      <c r="F37" s="21">
        <f t="shared" si="2"/>
        <v>1.078421820399895</v>
      </c>
      <c r="G37" s="21">
        <f t="shared" si="3"/>
        <v>1.1199096837340825</v>
      </c>
      <c r="H37" s="21">
        <f t="shared" si="4"/>
        <v>1.1629936227146234</v>
      </c>
      <c r="I37" s="21">
        <f t="shared" si="5"/>
        <v>-1.264109086939836E-05</v>
      </c>
      <c r="J37" s="21">
        <f t="shared" si="6"/>
        <v>-1.3127405074530235E-05</v>
      </c>
    </row>
    <row r="38" spans="1:10" ht="12">
      <c r="A38" s="3">
        <f>MODEL!E60</f>
        <v>57.6</v>
      </c>
      <c r="B38" s="3">
        <f>MODEL!P60</f>
        <v>-3.3365553982361007</v>
      </c>
      <c r="D38" s="21">
        <f t="shared" si="0"/>
        <v>1.0053096491487339</v>
      </c>
      <c r="E38" s="21">
        <f t="shared" si="1"/>
        <v>-1.617606185361598E-05</v>
      </c>
      <c r="F38" s="21">
        <f t="shared" si="2"/>
        <v>1.0106474906715504</v>
      </c>
      <c r="G38" s="21">
        <f t="shared" si="3"/>
        <v>1.0160136742600645</v>
      </c>
      <c r="H38" s="21">
        <f t="shared" si="4"/>
        <v>1.0214083504007014</v>
      </c>
      <c r="I38" s="21">
        <f t="shared" si="5"/>
        <v>-1.62619510666669E-05</v>
      </c>
      <c r="J38" s="21">
        <f t="shared" si="6"/>
        <v>-1.634829632130478E-05</v>
      </c>
    </row>
    <row r="39" spans="1:10" ht="12">
      <c r="A39" s="3">
        <f>MODEL!E61</f>
        <v>57.1</v>
      </c>
      <c r="B39" s="3">
        <f>MODEL!P61</f>
        <v>-2.649211145673746</v>
      </c>
      <c r="D39" s="21">
        <f t="shared" si="0"/>
        <v>0.9965830028887622</v>
      </c>
      <c r="E39" s="21">
        <f t="shared" si="1"/>
        <v>-1.2843726011071903E-05</v>
      </c>
      <c r="F39" s="21">
        <f t="shared" si="2"/>
        <v>0.9931776816467827</v>
      </c>
      <c r="G39" s="21">
        <f t="shared" si="3"/>
        <v>0.9897839963776498</v>
      </c>
      <c r="H39" s="21">
        <f t="shared" si="4"/>
        <v>0.986401907321278</v>
      </c>
      <c r="I39" s="21">
        <f t="shared" si="5"/>
        <v>-1.2799839036394542E-05</v>
      </c>
      <c r="J39" s="21">
        <f t="shared" si="6"/>
        <v>-1.2756102023382872E-05</v>
      </c>
    </row>
    <row r="40" spans="1:10" ht="12">
      <c r="A40" s="3">
        <f>MODEL!E62</f>
        <v>56.5</v>
      </c>
      <c r="B40" s="3">
        <f>MODEL!P62</f>
        <v>-1.9733235594177216</v>
      </c>
      <c r="D40" s="21">
        <f t="shared" si="0"/>
        <v>0.9861110273767961</v>
      </c>
      <c r="E40" s="21">
        <f t="shared" si="1"/>
        <v>-9.566933602005777E-06</v>
      </c>
      <c r="F40" s="21">
        <f t="shared" si="2"/>
        <v>0.9724149583141204</v>
      </c>
      <c r="G40" s="21">
        <f t="shared" si="3"/>
        <v>0.9589091135797017</v>
      </c>
      <c r="H40" s="21">
        <f t="shared" si="4"/>
        <v>0.9455908511530525</v>
      </c>
      <c r="I40" s="21">
        <f t="shared" si="5"/>
        <v>-9.43405872311951E-06</v>
      </c>
      <c r="J40" s="21">
        <f t="shared" si="6"/>
        <v>-9.303029339788405E-06</v>
      </c>
    </row>
    <row r="41" spans="1:10" ht="12">
      <c r="A41" s="3">
        <f>MODEL!E63</f>
        <v>55.9</v>
      </c>
      <c r="B41" s="3">
        <f>MODEL!P63</f>
        <v>-2.97925274427665</v>
      </c>
      <c r="D41" s="21">
        <f t="shared" si="0"/>
        <v>0.9756390518648301</v>
      </c>
      <c r="E41" s="21">
        <f t="shared" si="1"/>
        <v>-1.444381133142632E-05</v>
      </c>
      <c r="F41" s="21">
        <f t="shared" si="2"/>
        <v>0.9518715595237047</v>
      </c>
      <c r="G41" s="21">
        <f t="shared" si="3"/>
        <v>0.9286830658308045</v>
      </c>
      <c r="H41" s="21">
        <f t="shared" si="4"/>
        <v>0.9060594658300898</v>
      </c>
      <c r="I41" s="21">
        <f t="shared" si="5"/>
        <v>-1.4091946392707265E-05</v>
      </c>
      <c r="J41" s="21">
        <f t="shared" si="6"/>
        <v>-1.374865321751093E-05</v>
      </c>
    </row>
    <row r="42" spans="1:10" ht="12">
      <c r="A42" s="3">
        <f>MODEL!E64</f>
        <v>55.3</v>
      </c>
      <c r="B42" s="3">
        <f>MODEL!P64</f>
        <v>-2.4042205724892227</v>
      </c>
      <c r="D42" s="21">
        <f t="shared" si="0"/>
        <v>0.9651670763528643</v>
      </c>
      <c r="E42" s="21">
        <f t="shared" si="1"/>
        <v>-1.1655979310543343E-05</v>
      </c>
      <c r="F42" s="21">
        <f t="shared" si="2"/>
        <v>0.9315474852755357</v>
      </c>
      <c r="G42" s="21">
        <f t="shared" si="3"/>
        <v>0.8990989628472517</v>
      </c>
      <c r="H42" s="21">
        <f t="shared" si="4"/>
        <v>0.8677807173231744</v>
      </c>
      <c r="I42" s="21">
        <f t="shared" si="5"/>
        <v>-1.1249967473186593E-05</v>
      </c>
      <c r="J42" s="21">
        <f t="shared" si="6"/>
        <v>-1.0858098215160324E-05</v>
      </c>
    </row>
    <row r="43" spans="1:10" ht="12">
      <c r="A43" s="3">
        <f>MODEL!E65</f>
        <v>54.7</v>
      </c>
      <c r="B43" s="3">
        <f>MODEL!P65</f>
        <v>-3.290144485149426</v>
      </c>
      <c r="D43" s="21">
        <f t="shared" si="0"/>
        <v>0.9546951008408984</v>
      </c>
      <c r="E43" s="21">
        <f t="shared" si="1"/>
        <v>-1.5951055608801425E-05</v>
      </c>
      <c r="F43" s="21">
        <f t="shared" si="2"/>
        <v>0.9114427355696131</v>
      </c>
      <c r="G43" s="21">
        <f t="shared" si="3"/>
        <v>0.8701499143453361</v>
      </c>
      <c r="H43" s="21">
        <f t="shared" si="4"/>
        <v>0.8307278602226197</v>
      </c>
      <c r="I43" s="21">
        <f t="shared" si="5"/>
        <v>-1.5228394642963454E-05</v>
      </c>
      <c r="J43" s="21">
        <f t="shared" si="6"/>
        <v>-1.453847375930899E-05</v>
      </c>
    </row>
    <row r="44" spans="1:10" ht="12">
      <c r="A44" s="3">
        <f>MODEL!E66</f>
        <v>54.1</v>
      </c>
      <c r="B44" s="3">
        <f>MODEL!P66</f>
        <v>-2.690256537429036</v>
      </c>
      <c r="D44" s="21">
        <f t="shared" si="0"/>
        <v>0.9442231253289323</v>
      </c>
      <c r="E44" s="21">
        <f t="shared" si="1"/>
        <v>-1.3042719498843896E-05</v>
      </c>
      <c r="F44" s="21">
        <f t="shared" si="2"/>
        <v>0.8915573104059366</v>
      </c>
      <c r="G44" s="21">
        <f t="shared" si="3"/>
        <v>0.8418290300413503</v>
      </c>
      <c r="H44" s="21">
        <f t="shared" si="4"/>
        <v>0.7948744377382674</v>
      </c>
      <c r="I44" s="21">
        <f t="shared" si="5"/>
        <v>-1.2315237367986989E-05</v>
      </c>
      <c r="J44" s="21">
        <f t="shared" si="6"/>
        <v>-1.162833191676833E-05</v>
      </c>
    </row>
    <row r="45" spans="1:10" ht="12">
      <c r="A45" s="3">
        <f>MODEL!E67</f>
        <v>53.6</v>
      </c>
      <c r="B45" s="3">
        <f>MODEL!P67</f>
        <v>-2.667912946666462</v>
      </c>
      <c r="D45" s="21">
        <f t="shared" si="0"/>
        <v>0.9354964790689607</v>
      </c>
      <c r="E45" s="21">
        <f t="shared" si="1"/>
        <v>-1.293439481572958E-05</v>
      </c>
      <c r="F45" s="21">
        <f t="shared" si="2"/>
        <v>0.8751536623504225</v>
      </c>
      <c r="G45" s="21">
        <f t="shared" si="3"/>
        <v>0.8187031697731263</v>
      </c>
      <c r="H45" s="21">
        <f t="shared" si="4"/>
        <v>0.7658939327253572</v>
      </c>
      <c r="I45" s="21">
        <f t="shared" si="5"/>
        <v>-1.2100080809002842E-05</v>
      </c>
      <c r="J45" s="21">
        <f t="shared" si="6"/>
        <v>-1.131958299327206E-05</v>
      </c>
    </row>
    <row r="46" spans="1:10" ht="12">
      <c r="A46" s="3">
        <f>MODEL!E68</f>
        <v>52.3</v>
      </c>
      <c r="B46" s="3">
        <f>MODEL!P68</f>
        <v>-2.157892120385654</v>
      </c>
      <c r="D46" s="21">
        <f t="shared" si="0"/>
        <v>0.9128071987930342</v>
      </c>
      <c r="E46" s="21">
        <f t="shared" si="1"/>
        <v>-1.0461746396071335E-05</v>
      </c>
      <c r="F46" s="21">
        <f t="shared" si="2"/>
        <v>0.8332169821683858</v>
      </c>
      <c r="G46" s="21">
        <f t="shared" si="3"/>
        <v>0.7605664594799098</v>
      </c>
      <c r="H46" s="21">
        <f t="shared" si="4"/>
        <v>0.6942505393737921</v>
      </c>
      <c r="I46" s="21">
        <f t="shared" si="5"/>
        <v>-9.549557422280996E-06</v>
      </c>
      <c r="J46" s="21">
        <f t="shared" si="6"/>
        <v>-8.716904760345544E-06</v>
      </c>
    </row>
    <row r="47" spans="1:10" ht="12">
      <c r="A47" s="3">
        <f>MODEL!E69</f>
        <v>42</v>
      </c>
      <c r="B47" s="3">
        <f>MODEL!P69</f>
        <v>-1.4724001198379284</v>
      </c>
      <c r="D47" s="21">
        <f t="shared" si="0"/>
        <v>0.7330382858376184</v>
      </c>
      <c r="E47" s="21">
        <f t="shared" si="1"/>
        <v>-7.138390516267561E-06</v>
      </c>
      <c r="F47" s="21">
        <f t="shared" si="2"/>
        <v>0.5373451285037539</v>
      </c>
      <c r="G47" s="21">
        <f t="shared" si="3"/>
        <v>0.39389455190158656</v>
      </c>
      <c r="H47" s="21">
        <f t="shared" si="4"/>
        <v>0.28873978712671583</v>
      </c>
      <c r="I47" s="21">
        <f t="shared" si="5"/>
        <v>-5.232713547684285E-06</v>
      </c>
      <c r="J47" s="21">
        <f t="shared" si="6"/>
        <v>-3.835779369273771E-06</v>
      </c>
    </row>
    <row r="48" spans="1:10" ht="12">
      <c r="A48" s="3">
        <f>MODEL!E70</f>
        <v>43.6</v>
      </c>
      <c r="B48" s="3">
        <f>MODEL!P70</f>
        <v>-1.008037642140195</v>
      </c>
      <c r="D48" s="21">
        <f t="shared" si="0"/>
        <v>0.7609635538695277</v>
      </c>
      <c r="E48" s="21">
        <f t="shared" si="1"/>
        <v>-4.88709980917846E-06</v>
      </c>
      <c r="F48" s="21">
        <f t="shared" si="2"/>
        <v>0.5790655303177417</v>
      </c>
      <c r="G48" s="21">
        <f t="shared" si="3"/>
        <v>0.44064776387393145</v>
      </c>
      <c r="H48" s="21">
        <f t="shared" si="4"/>
        <v>0.3353168884021674</v>
      </c>
      <c r="I48" s="21">
        <f t="shared" si="5"/>
        <v>-3.718904838907532E-06</v>
      </c>
      <c r="J48" s="21">
        <f t="shared" si="6"/>
        <v>-2.8299510427176593E-06</v>
      </c>
    </row>
    <row r="49" spans="1:10" ht="12">
      <c r="A49" s="3">
        <f>MODEL!E71</f>
        <v>34.2</v>
      </c>
      <c r="B49" s="3">
        <f>MODEL!P71</f>
        <v>1.6042303048009359</v>
      </c>
      <c r="D49" s="21">
        <f t="shared" si="0"/>
        <v>0.5969026041820608</v>
      </c>
      <c r="E49" s="21">
        <f t="shared" si="1"/>
        <v>7.777520688439317E-06</v>
      </c>
      <c r="F49" s="21">
        <f t="shared" si="2"/>
        <v>0.3562927188793259</v>
      </c>
      <c r="G49" s="21">
        <f t="shared" si="3"/>
        <v>0.2126720517501765</v>
      </c>
      <c r="H49" s="21">
        <f t="shared" si="4"/>
        <v>0.12694450152642234</v>
      </c>
      <c r="I49" s="21">
        <f t="shared" si="5"/>
        <v>4.6424223530092825E-06</v>
      </c>
      <c r="J49" s="21">
        <f t="shared" si="6"/>
        <v>2.771073992224251E-06</v>
      </c>
    </row>
    <row r="50" spans="1:10" ht="12">
      <c r="A50" s="3">
        <f>MODEL!E72</f>
        <v>42.5</v>
      </c>
      <c r="B50" s="3">
        <f>MODEL!P72</f>
        <v>-0.761499688542159</v>
      </c>
      <c r="D50" s="21">
        <f t="shared" si="0"/>
        <v>0.7417649320975901</v>
      </c>
      <c r="E50" s="21">
        <f t="shared" si="1"/>
        <v>-3.691851203753225E-06</v>
      </c>
      <c r="F50" s="21">
        <f t="shared" si="2"/>
        <v>0.5502152144897424</v>
      </c>
      <c r="G50" s="21">
        <f t="shared" si="3"/>
        <v>0.40813035121504476</v>
      </c>
      <c r="H50" s="21">
        <f t="shared" si="4"/>
        <v>0.30273678225599326</v>
      </c>
      <c r="I50" s="21">
        <f t="shared" si="5"/>
        <v>-2.7384857574664174E-06</v>
      </c>
      <c r="J50" s="21">
        <f t="shared" si="6"/>
        <v>-2.0313127019372946E-06</v>
      </c>
    </row>
    <row r="51" spans="1:10" ht="12">
      <c r="A51" s="3">
        <f>MODEL!E73</f>
        <v>36.7</v>
      </c>
      <c r="B51" s="3">
        <f>MODEL!P73</f>
        <v>-0.2831237930909083</v>
      </c>
      <c r="D51" s="21">
        <f t="shared" si="0"/>
        <v>0.640535835481919</v>
      </c>
      <c r="E51" s="21">
        <f t="shared" si="1"/>
        <v>-1.3726215940218083E-06</v>
      </c>
      <c r="F51" s="21">
        <f t="shared" si="2"/>
        <v>0.41028615653651995</v>
      </c>
      <c r="G51" s="21">
        <f t="shared" si="3"/>
        <v>0.2628029860637852</v>
      </c>
      <c r="H51" s="21">
        <f t="shared" si="4"/>
        <v>0.16833473024550977</v>
      </c>
      <c r="I51" s="21">
        <f t="shared" si="5"/>
        <v>-8.792133195272824E-07</v>
      </c>
      <c r="J51" s="21">
        <f t="shared" si="6"/>
        <v>-5.631676381902391E-07</v>
      </c>
    </row>
    <row r="52" spans="1:10" ht="12">
      <c r="A52" s="3">
        <f>MODEL!E74</f>
        <v>50.3</v>
      </c>
      <c r="B52" s="3">
        <f>MODEL!P74</f>
        <v>-4.312039440574679</v>
      </c>
      <c r="D52" s="21">
        <f t="shared" si="0"/>
        <v>0.8779006137531478</v>
      </c>
      <c r="E52" s="21">
        <f t="shared" si="1"/>
        <v>-2.0905337505513196E-05</v>
      </c>
      <c r="F52" s="21">
        <f t="shared" si="2"/>
        <v>0.7707094876281535</v>
      </c>
      <c r="G52" s="21">
        <f t="shared" si="3"/>
        <v>0.67660633221413</v>
      </c>
      <c r="H52" s="21">
        <f t="shared" si="4"/>
        <v>0.593993114320051</v>
      </c>
      <c r="I52" s="21">
        <f t="shared" si="5"/>
        <v>-1.8352808626806732E-05</v>
      </c>
      <c r="J52" s="21">
        <f t="shared" si="6"/>
        <v>-1.6111941957567697E-05</v>
      </c>
    </row>
    <row r="53" spans="1:10" ht="12">
      <c r="A53" s="3">
        <f>MODEL!E75</f>
        <v>51</v>
      </c>
      <c r="B53" s="3">
        <f>MODEL!P75</f>
        <v>-3.197095587937838</v>
      </c>
      <c r="D53" s="21">
        <f t="shared" si="0"/>
        <v>0.890117918517108</v>
      </c>
      <c r="E53" s="21">
        <f t="shared" si="1"/>
        <v>-1.5499942248747185E-05</v>
      </c>
      <c r="F53" s="21">
        <f t="shared" si="2"/>
        <v>0.7923099088652289</v>
      </c>
      <c r="G53" s="21">
        <f t="shared" si="3"/>
        <v>0.7052492468995971</v>
      </c>
      <c r="H53" s="21">
        <f t="shared" si="4"/>
        <v>0.6277549916860273</v>
      </c>
      <c r="I53" s="21">
        <f t="shared" si="5"/>
        <v>-1.3796776331590227E-05</v>
      </c>
      <c r="J53" s="21">
        <f t="shared" si="6"/>
        <v>-1.2280757830521194E-05</v>
      </c>
    </row>
    <row r="54" spans="1:10" ht="12">
      <c r="A54" s="3">
        <f>MODEL!E76</f>
        <v>49.2</v>
      </c>
      <c r="B54" s="3">
        <f>MODEL!P76</f>
        <v>-3.2426857799548117</v>
      </c>
      <c r="D54" s="21">
        <f t="shared" si="0"/>
        <v>0.8587019919812102</v>
      </c>
      <c r="E54" s="21">
        <f t="shared" si="1"/>
        <v>-1.5720969529269685E-05</v>
      </c>
      <c r="F54" s="21">
        <f t="shared" si="2"/>
        <v>0.7373691110324985</v>
      </c>
      <c r="G54" s="21">
        <f t="shared" si="3"/>
        <v>0.6331803244690206</v>
      </c>
      <c r="H54" s="21">
        <f t="shared" si="4"/>
        <v>0.543713205904857</v>
      </c>
      <c r="I54" s="21">
        <f t="shared" si="5"/>
        <v>-1.3499627850659787E-05</v>
      </c>
      <c r="J54" s="21">
        <f t="shared" si="6"/>
        <v>-1.1592157326366583E-05</v>
      </c>
    </row>
    <row r="55" spans="1:10" ht="12">
      <c r="A55" s="3">
        <f>MODEL!E77</f>
        <v>62.3</v>
      </c>
      <c r="B55" s="3">
        <f>MODEL!P77</f>
        <v>-2.5536284701090466</v>
      </c>
      <c r="D55" s="21">
        <f t="shared" si="0"/>
        <v>1.0873401239924672</v>
      </c>
      <c r="E55" s="21">
        <f t="shared" si="1"/>
        <v>-1.2380328558451733E-05</v>
      </c>
      <c r="F55" s="21">
        <f t="shared" si="2"/>
        <v>1.182308545243954</v>
      </c>
      <c r="G55" s="21">
        <f t="shared" si="3"/>
        <v>1.2855715201829143</v>
      </c>
      <c r="H55" s="21">
        <f t="shared" si="4"/>
        <v>1.3978534961568745</v>
      </c>
      <c r="I55" s="21">
        <f t="shared" si="5"/>
        <v>-1.346162798981439E-05</v>
      </c>
      <c r="J55" s="21">
        <f t="shared" si="6"/>
        <v>-1.4637368247585246E-05</v>
      </c>
    </row>
    <row r="56" spans="1:10" ht="12">
      <c r="A56" s="3">
        <f>MODEL!E78</f>
        <v>63.2</v>
      </c>
      <c r="B56" s="3">
        <f>MODEL!P78</f>
        <v>-3.189649611238991</v>
      </c>
      <c r="D56" s="21">
        <f t="shared" si="0"/>
        <v>1.1030480872604163</v>
      </c>
      <c r="E56" s="21">
        <f t="shared" si="1"/>
        <v>-1.5463843168928277E-05</v>
      </c>
      <c r="F56" s="21">
        <f t="shared" si="2"/>
        <v>1.2167150828088629</v>
      </c>
      <c r="G56" s="21">
        <f t="shared" si="3"/>
        <v>1.342095244833215</v>
      </c>
      <c r="H56" s="21">
        <f t="shared" si="4"/>
        <v>1.480395592734578</v>
      </c>
      <c r="I56" s="21">
        <f t="shared" si="5"/>
        <v>-1.705736262918139E-05</v>
      </c>
      <c r="J56" s="21">
        <f t="shared" si="6"/>
        <v>-1.8815091221825838E-05</v>
      </c>
    </row>
    <row r="57" spans="1:10" ht="12">
      <c r="A57" s="3">
        <f>MODEL!E79</f>
        <v>63.4</v>
      </c>
      <c r="B57" s="3">
        <f>MODEL!P79</f>
        <v>-2.114979224706829</v>
      </c>
      <c r="D57" s="21">
        <f t="shared" si="0"/>
        <v>1.106538745764405</v>
      </c>
      <c r="E57" s="21">
        <f t="shared" si="1"/>
        <v>-1.0253699002287489E-05</v>
      </c>
      <c r="F57" s="21">
        <f t="shared" si="2"/>
        <v>1.2244279958778623</v>
      </c>
      <c r="G57" s="21">
        <f t="shared" si="3"/>
        <v>1.3548770188375137</v>
      </c>
      <c r="H57" s="21">
        <f t="shared" si="4"/>
        <v>1.4992239170894783</v>
      </c>
      <c r="I57" s="21">
        <f t="shared" si="5"/>
        <v>-1.1346115233436928E-05</v>
      </c>
      <c r="J57" s="21">
        <f t="shared" si="6"/>
        <v>-1.2554916119705708E-05</v>
      </c>
    </row>
    <row r="58" spans="1:10" ht="12">
      <c r="A58" s="3">
        <f>MODEL!E80</f>
        <v>65.6</v>
      </c>
      <c r="B58" s="3">
        <f>MODEL!P80</f>
        <v>-2.4975215621835787</v>
      </c>
      <c r="D58" s="21">
        <f t="shared" si="0"/>
        <v>1.14493598930828</v>
      </c>
      <c r="E58" s="21">
        <f t="shared" si="1"/>
        <v>-1.210831484829505E-05</v>
      </c>
      <c r="F58" s="21">
        <f t="shared" si="2"/>
        <v>1.3108784196133298</v>
      </c>
      <c r="G58" s="21">
        <f t="shared" si="3"/>
        <v>1.5008718802228624</v>
      </c>
      <c r="H58" s="21">
        <f t="shared" si="4"/>
        <v>1.7184022310079414</v>
      </c>
      <c r="I58" s="21">
        <f t="shared" si="5"/>
        <v>-1.386324543968883E-05</v>
      </c>
      <c r="J58" s="21">
        <f t="shared" si="6"/>
        <v>-1.587252863251363E-05</v>
      </c>
    </row>
    <row r="59" spans="1:10" ht="12">
      <c r="A59" s="3"/>
      <c r="B59" s="3"/>
      <c r="D59" s="21"/>
      <c r="E59" s="21"/>
      <c r="F59" s="21"/>
      <c r="G59" s="21"/>
      <c r="H59" s="21"/>
      <c r="I59" s="21"/>
      <c r="J59" s="21"/>
    </row>
    <row r="60" spans="1:10" ht="12">
      <c r="A60" s="3">
        <f>MODEL!E82</f>
        <v>58.9</v>
      </c>
      <c r="B60" s="3">
        <f>MODEL!P82</f>
        <v>-4.107368916197956</v>
      </c>
      <c r="D60" s="21">
        <f t="shared" si="0"/>
        <v>1.02799892942466</v>
      </c>
      <c r="E60" s="21">
        <f t="shared" si="1"/>
        <v>-1.991306773421548E-05</v>
      </c>
      <c r="F60" s="21">
        <f t="shared" si="2"/>
        <v>1.0567817988982473</v>
      </c>
      <c r="G60" s="21">
        <f t="shared" si="3"/>
        <v>1.0863705579028646</v>
      </c>
      <c r="H60" s="21">
        <f t="shared" si="4"/>
        <v>1.1167877704826155</v>
      </c>
      <c r="I60" s="21">
        <f t="shared" si="5"/>
        <v>-2.0470612312334258E-05</v>
      </c>
      <c r="J60" s="21">
        <f t="shared" si="6"/>
        <v>-2.104376754174688E-05</v>
      </c>
    </row>
    <row r="61" spans="1:10" ht="12">
      <c r="A61" s="3">
        <f>MODEL!E83</f>
        <v>34.5</v>
      </c>
      <c r="B61" s="3">
        <f>MODEL!P83</f>
        <v>-2.9211856728857697</v>
      </c>
      <c r="D61" s="21">
        <f t="shared" si="0"/>
        <v>0.6021385919380436</v>
      </c>
      <c r="E61" s="21">
        <f t="shared" si="1"/>
        <v>-1.4162294489543886E-05</v>
      </c>
      <c r="F61" s="21">
        <f t="shared" si="2"/>
        <v>0.36257088390112985</v>
      </c>
      <c r="G61" s="21">
        <f t="shared" si="3"/>
        <v>0.2183179215099582</v>
      </c>
      <c r="H61" s="21">
        <f t="shared" si="4"/>
        <v>0.13145764585284658</v>
      </c>
      <c r="I61" s="21">
        <f t="shared" si="5"/>
        <v>-8.52766406254587E-06</v>
      </c>
      <c r="J61" s="21">
        <f t="shared" si="6"/>
        <v>-5.134835631142028E-06</v>
      </c>
    </row>
    <row r="62" spans="1:10" ht="12">
      <c r="A62" s="3">
        <f>MODEL!E84</f>
        <v>34.4</v>
      </c>
      <c r="B62" s="3">
        <f>MODEL!P84</f>
        <v>-2.5741766176131904</v>
      </c>
      <c r="D62" s="21">
        <f t="shared" si="0"/>
        <v>0.6003932626860493</v>
      </c>
      <c r="E62" s="21">
        <f t="shared" si="1"/>
        <v>-1.2479948695189152E-05</v>
      </c>
      <c r="F62" s="21">
        <f t="shared" si="2"/>
        <v>0.36047206987879943</v>
      </c>
      <c r="G62" s="21">
        <f t="shared" si="3"/>
        <v>0.21642500214172594</v>
      </c>
      <c r="H62" s="21">
        <f t="shared" si="4"/>
        <v>0.12994011316270604</v>
      </c>
      <c r="I62" s="21">
        <f t="shared" si="5"/>
        <v>-7.492877115259119E-06</v>
      </c>
      <c r="J62" s="21">
        <f t="shared" si="6"/>
        <v>-4.498672938136056E-06</v>
      </c>
    </row>
    <row r="63" spans="1:10" ht="12">
      <c r="A63" s="3">
        <f>MODEL!E85</f>
        <v>34.3</v>
      </c>
      <c r="B63" s="3">
        <f>MODEL!P85</f>
        <v>-2.324541782949268</v>
      </c>
      <c r="D63" s="21">
        <f t="shared" si="0"/>
        <v>0.598647933434055</v>
      </c>
      <c r="E63" s="21">
        <f t="shared" si="1"/>
        <v>-1.1269686000772152E-05</v>
      </c>
      <c r="F63" s="21">
        <f t="shared" si="2"/>
        <v>0.3583793482048647</v>
      </c>
      <c r="G63" s="21">
        <f t="shared" si="3"/>
        <v>0.21454305618828587</v>
      </c>
      <c r="H63" s="21">
        <f t="shared" si="4"/>
        <v>0.12843575721974368</v>
      </c>
      <c r="I63" s="21">
        <f t="shared" si="5"/>
        <v>-6.746574234812949E-06</v>
      </c>
      <c r="J63" s="21">
        <f t="shared" si="6"/>
        <v>-4.038822723430212E-06</v>
      </c>
    </row>
    <row r="64" spans="1:10" ht="12">
      <c r="A64" s="3">
        <f>MODEL!E86</f>
        <v>34.3</v>
      </c>
      <c r="B64" s="3">
        <f>MODEL!P86</f>
        <v>-2.679113150770064</v>
      </c>
      <c r="D64" s="21">
        <f t="shared" si="0"/>
        <v>0.598647933434055</v>
      </c>
      <c r="E64" s="21">
        <f t="shared" si="1"/>
        <v>-1.2988694886529775E-05</v>
      </c>
      <c r="F64" s="21">
        <f t="shared" si="2"/>
        <v>0.3583793482048647</v>
      </c>
      <c r="G64" s="21">
        <f t="shared" si="3"/>
        <v>0.21454305618828587</v>
      </c>
      <c r="H64" s="21">
        <f t="shared" si="4"/>
        <v>0.12843575721974368</v>
      </c>
      <c r="I64" s="21">
        <f t="shared" si="5"/>
        <v>-7.775655351826527E-06</v>
      </c>
      <c r="J64" s="21">
        <f t="shared" si="6"/>
        <v>-4.6548800074664E-06</v>
      </c>
    </row>
    <row r="65" spans="1:10" ht="12">
      <c r="A65" s="3">
        <f>MODEL!E87</f>
        <v>34.3</v>
      </c>
      <c r="B65" s="3">
        <f>MODEL!P87</f>
        <v>-3.423170067648698</v>
      </c>
      <c r="D65" s="21">
        <f t="shared" si="0"/>
        <v>0.598647933434055</v>
      </c>
      <c r="E65" s="21">
        <f t="shared" si="1"/>
        <v>-1.659598122632874E-05</v>
      </c>
      <c r="F65" s="21">
        <f t="shared" si="2"/>
        <v>0.3583793482048647</v>
      </c>
      <c r="G65" s="21">
        <f t="shared" si="3"/>
        <v>0.21454305618828587</v>
      </c>
      <c r="H65" s="21">
        <f t="shared" si="4"/>
        <v>0.12843575721974368</v>
      </c>
      <c r="I65" s="21">
        <f t="shared" si="5"/>
        <v>-9.935149864452075E-06</v>
      </c>
      <c r="J65" s="21">
        <f t="shared" si="6"/>
        <v>-5.947656934711866E-06</v>
      </c>
    </row>
    <row r="66" spans="1:10" ht="12">
      <c r="A66" s="3">
        <f>MODEL!E88</f>
        <v>34.3</v>
      </c>
      <c r="B66" s="3">
        <f>MODEL!P88</f>
        <v>-2.2617461868566267</v>
      </c>
      <c r="D66" s="21">
        <f t="shared" si="0"/>
        <v>0.598647933434055</v>
      </c>
      <c r="E66" s="21">
        <f t="shared" si="1"/>
        <v>-1.0965244645754863E-05</v>
      </c>
      <c r="F66" s="21">
        <f t="shared" si="2"/>
        <v>0.3583793482048647</v>
      </c>
      <c r="G66" s="21">
        <f t="shared" si="3"/>
        <v>0.21454305618828587</v>
      </c>
      <c r="H66" s="21">
        <f t="shared" si="4"/>
        <v>0.12843575721974368</v>
      </c>
      <c r="I66" s="21">
        <f t="shared" si="5"/>
        <v>-6.564321046779985E-06</v>
      </c>
      <c r="J66" s="21">
        <f t="shared" si="6"/>
        <v>-3.9297172290525105E-06</v>
      </c>
    </row>
    <row r="67" spans="1:10" ht="12">
      <c r="A67" s="3">
        <f>MODEL!E89</f>
        <v>34.3</v>
      </c>
      <c r="B67" s="3">
        <f>MODEL!P89</f>
        <v>-2.1867539637905935</v>
      </c>
      <c r="D67" s="21">
        <f aca="true" t="shared" si="7" ref="D67:D130">A67*PI()/180</f>
        <v>0.598647933434055</v>
      </c>
      <c r="E67" s="21">
        <f aca="true" t="shared" si="8" ref="E67:E130">B67/206265</f>
        <v>-1.060167243008069E-05</v>
      </c>
      <c r="F67" s="21">
        <f aca="true" t="shared" si="9" ref="F67:F130">D67*D67</f>
        <v>0.3583793482048647</v>
      </c>
      <c r="G67" s="21">
        <f aca="true" t="shared" si="10" ref="G67:G130">D67*D67*D67</f>
        <v>0.21454305618828587</v>
      </c>
      <c r="H67" s="21">
        <f aca="true" t="shared" si="11" ref="H67:H130">D67*D67*D67*D67</f>
        <v>0.12843575721974368</v>
      </c>
      <c r="I67" s="21">
        <f aca="true" t="shared" si="12" ref="I67:I130">D67*E67</f>
        <v>-6.3466692912126004E-06</v>
      </c>
      <c r="J67" s="21">
        <f aca="true" t="shared" si="13" ref="J67:J130">D67*D67*E67</f>
        <v>-3.7994204553738018E-06</v>
      </c>
    </row>
    <row r="68" spans="1:10" ht="12">
      <c r="A68" s="3">
        <f>MODEL!E90</f>
        <v>25.8</v>
      </c>
      <c r="B68" s="3">
        <f>MODEL!P90</f>
        <v>-3.2567607753316707</v>
      </c>
      <c r="D68" s="21">
        <f t="shared" si="7"/>
        <v>0.45029494701453704</v>
      </c>
      <c r="E68" s="21">
        <f t="shared" si="8"/>
        <v>-1.5789206968374036E-05</v>
      </c>
      <c r="F68" s="21">
        <f t="shared" si="9"/>
        <v>0.20276553930682473</v>
      </c>
      <c r="G68" s="21">
        <f t="shared" si="10"/>
        <v>0.09130429777854067</v>
      </c>
      <c r="H68" s="21">
        <f t="shared" si="11"/>
        <v>0.04111386393038748</v>
      </c>
      <c r="I68" s="21">
        <f t="shared" si="12"/>
        <v>-7.109800115225546E-06</v>
      </c>
      <c r="J68" s="21">
        <f t="shared" si="13"/>
        <v>-3.2015070661694364E-06</v>
      </c>
    </row>
    <row r="69" spans="1:10" ht="12">
      <c r="A69" s="3">
        <f>MODEL!E91</f>
        <v>25.5</v>
      </c>
      <c r="B69" s="3">
        <f>MODEL!P91</f>
        <v>-4.7608765154720345</v>
      </c>
      <c r="D69" s="21">
        <f t="shared" si="7"/>
        <v>0.445058959258554</v>
      </c>
      <c r="E69" s="21">
        <f t="shared" si="8"/>
        <v>-2.308135900648212E-05</v>
      </c>
      <c r="F69" s="21">
        <f t="shared" si="9"/>
        <v>0.19807747721630722</v>
      </c>
      <c r="G69" s="21">
        <f t="shared" si="10"/>
        <v>0.08815615586244964</v>
      </c>
      <c r="H69" s="21">
        <f t="shared" si="11"/>
        <v>0.03923468698037671</v>
      </c>
      <c r="I69" s="21">
        <f t="shared" si="12"/>
        <v>-1.0272565617697984E-05</v>
      </c>
      <c r="J69" s="21">
        <f t="shared" si="13"/>
        <v>-4.5718973627278696E-06</v>
      </c>
    </row>
    <row r="70" spans="1:10" ht="12">
      <c r="A70" s="3">
        <f>MODEL!E92</f>
        <v>25.1</v>
      </c>
      <c r="B70" s="3">
        <f>MODEL!P92</f>
        <v>-6.76777283971964</v>
      </c>
      <c r="D70" s="21">
        <f t="shared" si="7"/>
        <v>0.4380776422505767</v>
      </c>
      <c r="E70" s="21">
        <f t="shared" si="8"/>
        <v>-3.281105781261794E-05</v>
      </c>
      <c r="F70" s="21">
        <f t="shared" si="9"/>
        <v>0.19191202063982427</v>
      </c>
      <c r="G70" s="21">
        <f t="shared" si="10"/>
        <v>0.08407236552143824</v>
      </c>
      <c r="H70" s="21">
        <f t="shared" si="11"/>
        <v>0.03683022366606034</v>
      </c>
      <c r="I70" s="21">
        <f t="shared" si="12"/>
        <v>-1.4373790846299033E-05</v>
      </c>
      <c r="J70" s="21">
        <f t="shared" si="13"/>
        <v>-6.296836404149602E-06</v>
      </c>
    </row>
    <row r="71" spans="1:10" ht="12">
      <c r="A71" s="3">
        <f>MODEL!E93</f>
        <v>24.5</v>
      </c>
      <c r="B71" s="3">
        <f>MODEL!P93</f>
        <v>-3.4641595938451104</v>
      </c>
      <c r="D71" s="21">
        <f t="shared" si="7"/>
        <v>0.4276056667386107</v>
      </c>
      <c r="E71" s="21">
        <f t="shared" si="8"/>
        <v>-1.6794703870482684E-05</v>
      </c>
      <c r="F71" s="21">
        <f t="shared" si="9"/>
        <v>0.18284660622697183</v>
      </c>
      <c r="G71" s="21">
        <f t="shared" si="10"/>
        <v>0.0781862449665765</v>
      </c>
      <c r="H71" s="21">
        <f t="shared" si="11"/>
        <v>0.03343288140872129</v>
      </c>
      <c r="I71" s="21">
        <f t="shared" si="12"/>
        <v>-7.181510546215274E-06</v>
      </c>
      <c r="J71" s="21">
        <f t="shared" si="13"/>
        <v>-3.070854605304747E-06</v>
      </c>
    </row>
    <row r="72" spans="1:10" ht="12">
      <c r="A72" s="3">
        <f>MODEL!E94</f>
        <v>12.2</v>
      </c>
      <c r="B72" s="3">
        <f>MODEL!P94</f>
        <v>-0.8246147008244264</v>
      </c>
      <c r="D72" s="21">
        <f t="shared" si="7"/>
        <v>0.21293016874330817</v>
      </c>
      <c r="E72" s="21">
        <f t="shared" si="8"/>
        <v>-3.997841130702865E-06</v>
      </c>
      <c r="F72" s="21">
        <f t="shared" si="9"/>
        <v>0.045339256761053694</v>
      </c>
      <c r="G72" s="21">
        <f t="shared" si="10"/>
        <v>0.009654095592827339</v>
      </c>
      <c r="H72" s="21">
        <f t="shared" si="11"/>
        <v>0.002055648203644753</v>
      </c>
      <c r="I72" s="21">
        <f t="shared" si="12"/>
        <v>-8.51260986569499E-07</v>
      </c>
      <c r="J72" s="21">
        <f t="shared" si="13"/>
        <v>-1.8125914551483842E-07</v>
      </c>
    </row>
    <row r="73" spans="1:10" ht="12">
      <c r="A73" s="3">
        <f>MODEL!E95</f>
        <v>42.3</v>
      </c>
      <c r="B73" s="3">
        <f>MODEL!P95</f>
        <v>4.967484925942188</v>
      </c>
      <c r="D73" s="21">
        <f t="shared" si="7"/>
        <v>0.7382742735936014</v>
      </c>
      <c r="E73" s="21">
        <f t="shared" si="8"/>
        <v>2.4083023905859876E-05</v>
      </c>
      <c r="F73" s="21">
        <f t="shared" si="9"/>
        <v>0.5450489030501598</v>
      </c>
      <c r="G73" s="21">
        <f t="shared" si="10"/>
        <v>0.40239558297234607</v>
      </c>
      <c r="H73" s="21">
        <f t="shared" si="11"/>
        <v>0.29707830671618257</v>
      </c>
      <c r="I73" s="21">
        <f t="shared" si="12"/>
        <v>1.777987698003604E-05</v>
      </c>
      <c r="J73" s="21">
        <f t="shared" si="13"/>
        <v>1.3126425762019701E-05</v>
      </c>
    </row>
    <row r="74" spans="1:10" ht="12">
      <c r="A74" s="3">
        <f>MODEL!E96</f>
        <v>43.4</v>
      </c>
      <c r="B74" s="3">
        <f>MODEL!P96</f>
        <v>2.779564074587526</v>
      </c>
      <c r="D74" s="21">
        <f t="shared" si="7"/>
        <v>0.7574728953655391</v>
      </c>
      <c r="E74" s="21">
        <f t="shared" si="8"/>
        <v>1.3475694250539482E-05</v>
      </c>
      <c r="F74" s="21">
        <f t="shared" si="9"/>
        <v>0.5737651872134529</v>
      </c>
      <c r="G74" s="21">
        <f t="shared" si="10"/>
        <v>0.43461157761852476</v>
      </c>
      <c r="H74" s="21">
        <f t="shared" si="11"/>
        <v>0.32920649005808866</v>
      </c>
      <c r="I74" s="21">
        <f t="shared" si="12"/>
        <v>1.0207473141016889E-05</v>
      </c>
      <c r="J74" s="21">
        <f t="shared" si="13"/>
        <v>7.731884234492038E-06</v>
      </c>
    </row>
    <row r="75" spans="1:10" ht="12">
      <c r="A75" s="3">
        <f>MODEL!E97</f>
        <v>63.5</v>
      </c>
      <c r="B75" s="3">
        <f>MODEL!P97</f>
        <v>4.500299964290548</v>
      </c>
      <c r="D75" s="21">
        <f t="shared" si="7"/>
        <v>1.1082840750163994</v>
      </c>
      <c r="E75" s="21">
        <f t="shared" si="8"/>
        <v>2.1818049423268843E-05</v>
      </c>
      <c r="F75" s="21">
        <f t="shared" si="9"/>
        <v>1.228293590934956</v>
      </c>
      <c r="G75" s="21">
        <f t="shared" si="10"/>
        <v>1.3612982262779192</v>
      </c>
      <c r="H75" s="21">
        <f t="shared" si="11"/>
        <v>1.5087051455318887</v>
      </c>
      <c r="I75" s="21">
        <f t="shared" si="12"/>
        <v>2.4180596723729595E-05</v>
      </c>
      <c r="J75" s="21">
        <f t="shared" si="13"/>
        <v>2.679897027330323E-05</v>
      </c>
    </row>
    <row r="76" spans="1:10" ht="12">
      <c r="A76" s="3">
        <f>MODEL!E98</f>
        <v>62.5</v>
      </c>
      <c r="B76" s="3">
        <f>MODEL!P98</f>
        <v>3.491092186968686</v>
      </c>
      <c r="D76" s="21">
        <f t="shared" si="7"/>
        <v>1.0908307824964558</v>
      </c>
      <c r="E76" s="21">
        <f t="shared" si="8"/>
        <v>1.6925276643971038E-05</v>
      </c>
      <c r="F76" s="21">
        <f t="shared" si="9"/>
        <v>1.1899117960418302</v>
      </c>
      <c r="G76" s="21">
        <f t="shared" si="10"/>
        <v>1.2979924155780727</v>
      </c>
      <c r="H76" s="21">
        <f t="shared" si="11"/>
        <v>1.4158900823594938</v>
      </c>
      <c r="I76" s="21">
        <f t="shared" si="12"/>
        <v>1.8462612765511916E-05</v>
      </c>
      <c r="J76" s="21">
        <f t="shared" si="13"/>
        <v>2.013958632993242E-05</v>
      </c>
    </row>
    <row r="77" spans="1:10" ht="12">
      <c r="A77" s="3">
        <f>MODEL!E99</f>
        <v>61.5</v>
      </c>
      <c r="B77" s="3">
        <f>MODEL!P99</f>
        <v>2.1883952928799175</v>
      </c>
      <c r="D77" s="21">
        <f t="shared" si="7"/>
        <v>1.0733774899765127</v>
      </c>
      <c r="E77" s="21">
        <f t="shared" si="8"/>
        <v>1.0609629810583073E-05</v>
      </c>
      <c r="F77" s="21">
        <f t="shared" si="9"/>
        <v>1.1521392359882787</v>
      </c>
      <c r="G77" s="21">
        <f t="shared" si="10"/>
        <v>1.2366803212285558</v>
      </c>
      <c r="H77" s="21">
        <f t="shared" si="11"/>
        <v>1.3274248191036546</v>
      </c>
      <c r="I77" s="21">
        <f t="shared" si="12"/>
        <v>1.1388137815663643E-05</v>
      </c>
      <c r="J77" s="21">
        <f t="shared" si="13"/>
        <v>1.2223770784083648E-05</v>
      </c>
    </row>
    <row r="78" spans="1:10" ht="12">
      <c r="A78" s="3">
        <f>MODEL!E100</f>
        <v>59.7</v>
      </c>
      <c r="B78" s="3">
        <f>MODEL!P100</f>
        <v>2.732091233241917</v>
      </c>
      <c r="D78" s="21">
        <f t="shared" si="7"/>
        <v>1.0419615634406147</v>
      </c>
      <c r="E78" s="21">
        <f t="shared" si="8"/>
        <v>1.3245539637078114E-05</v>
      </c>
      <c r="F78" s="21">
        <f t="shared" si="9"/>
        <v>1.0856838996876101</v>
      </c>
      <c r="G78" s="21">
        <f t="shared" si="10"/>
        <v>1.1312408935208058</v>
      </c>
      <c r="H78" s="21">
        <f t="shared" si="11"/>
        <v>1.1787095300408967</v>
      </c>
      <c r="I78" s="21">
        <f t="shared" si="12"/>
        <v>1.3801343188864544E-05</v>
      </c>
      <c r="J78" s="21">
        <f t="shared" si="13"/>
        <v>1.4380469126649778E-05</v>
      </c>
    </row>
    <row r="79" spans="1:10" ht="12">
      <c r="A79" s="3">
        <f>MODEL!E101</f>
        <v>59.1</v>
      </c>
      <c r="B79" s="3">
        <f>MODEL!P101</f>
        <v>2.408426780906126</v>
      </c>
      <c r="D79" s="21">
        <f t="shared" si="7"/>
        <v>1.0314895879286488</v>
      </c>
      <c r="E79" s="21">
        <f t="shared" si="8"/>
        <v>1.1676371565249199E-05</v>
      </c>
      <c r="F79" s="21">
        <f t="shared" si="9"/>
        <v>1.0639707700052137</v>
      </c>
      <c r="G79" s="21">
        <f t="shared" si="10"/>
        <v>1.097474771120805</v>
      </c>
      <c r="H79" s="21">
        <f t="shared" si="11"/>
        <v>1.1320337994254872</v>
      </c>
      <c r="I79" s="21">
        <f t="shared" si="12"/>
        <v>1.2044055694340687E-05</v>
      </c>
      <c r="J79" s="21">
        <f t="shared" si="13"/>
        <v>1.2423318045145172E-05</v>
      </c>
    </row>
    <row r="80" spans="1:10" ht="12">
      <c r="A80" s="3">
        <f>MODEL!E102</f>
        <v>58.5</v>
      </c>
      <c r="B80" s="3">
        <f>MODEL!P102</f>
        <v>2.078751587415667</v>
      </c>
      <c r="D80" s="21">
        <f t="shared" si="7"/>
        <v>1.0210176124166828</v>
      </c>
      <c r="E80" s="21">
        <f t="shared" si="8"/>
        <v>1.0078062625339572E-05</v>
      </c>
      <c r="F80" s="21">
        <f t="shared" si="9"/>
        <v>1.0424769648650634</v>
      </c>
      <c r="G80" s="21">
        <f t="shared" si="10"/>
        <v>1.064387341665917</v>
      </c>
      <c r="H80" s="21">
        <f t="shared" si="11"/>
        <v>1.0867582222742747</v>
      </c>
      <c r="I80" s="21">
        <f t="shared" si="12"/>
        <v>1.0289879439510015E-05</v>
      </c>
      <c r="J80" s="21">
        <f t="shared" si="13"/>
        <v>1.0506148137384028E-05</v>
      </c>
    </row>
    <row r="81" spans="1:10" ht="12">
      <c r="A81" s="3">
        <f>MODEL!E103</f>
        <v>57.9</v>
      </c>
      <c r="B81" s="3">
        <f>MODEL!P103</f>
        <v>2.2766244061550083</v>
      </c>
      <c r="D81" s="21">
        <f t="shared" si="7"/>
        <v>1.0105456369047168</v>
      </c>
      <c r="E81" s="21">
        <f t="shared" si="8"/>
        <v>1.103737622066278E-05</v>
      </c>
      <c r="F81" s="21">
        <f t="shared" si="9"/>
        <v>1.0212024842671596</v>
      </c>
      <c r="G81" s="21">
        <f t="shared" si="10"/>
        <v>1.0319717148724359</v>
      </c>
      <c r="H81" s="21">
        <f t="shared" si="11"/>
        <v>1.0428545138734184</v>
      </c>
      <c r="I81" s="21">
        <f t="shared" si="12"/>
        <v>1.1153772382666646E-05</v>
      </c>
      <c r="J81" s="21">
        <f t="shared" si="13"/>
        <v>1.1271396016332106E-05</v>
      </c>
    </row>
    <row r="82" spans="1:10" ht="12">
      <c r="A82" s="3">
        <f>MODEL!E104</f>
        <v>57.2</v>
      </c>
      <c r="B82" s="3">
        <f>MODEL!P104</f>
        <v>2.0484107746047187</v>
      </c>
      <c r="D82" s="21">
        <f t="shared" si="7"/>
        <v>0.9983283321407566</v>
      </c>
      <c r="E82" s="21">
        <f t="shared" si="8"/>
        <v>9.93096635204576E-06</v>
      </c>
      <c r="F82" s="21">
        <f t="shared" si="9"/>
        <v>0.9966594587549448</v>
      </c>
      <c r="G82" s="21">
        <f t="shared" si="10"/>
        <v>0.9949933751711332</v>
      </c>
      <c r="H82" s="21">
        <f t="shared" si="11"/>
        <v>0.9933300767256994</v>
      </c>
      <c r="I82" s="21">
        <f t="shared" si="12"/>
        <v>9.914365074783818E-06</v>
      </c>
      <c r="J82" s="21">
        <f t="shared" si="13"/>
        <v>9.897791549343496E-06</v>
      </c>
    </row>
    <row r="83" spans="1:10" ht="12">
      <c r="A83" s="3">
        <f>MODEL!E105</f>
        <v>56.6</v>
      </c>
      <c r="B83" s="3">
        <f>MODEL!P105</f>
        <v>3.2392141768942366</v>
      </c>
      <c r="D83" s="21">
        <f t="shared" si="7"/>
        <v>0.9878563566287906</v>
      </c>
      <c r="E83" s="21">
        <f t="shared" si="8"/>
        <v>1.5704138738488045E-05</v>
      </c>
      <c r="F83" s="21">
        <f t="shared" si="9"/>
        <v>0.9758601813319082</v>
      </c>
      <c r="G83" s="21">
        <f t="shared" si="10"/>
        <v>0.9640096833096498</v>
      </c>
      <c r="H83" s="21">
        <f t="shared" si="11"/>
        <v>0.9523030935091448</v>
      </c>
      <c r="I83" s="21">
        <f t="shared" si="12"/>
        <v>1.5513433278195852E-05</v>
      </c>
      <c r="J83" s="21">
        <f t="shared" si="13"/>
        <v>1.5325043677002387E-05</v>
      </c>
    </row>
    <row r="84" spans="1:10" ht="12">
      <c r="A84" s="3">
        <f>MODEL!E106</f>
        <v>56</v>
      </c>
      <c r="B84" s="3">
        <f>MODEL!P106</f>
        <v>2.0114540192819277</v>
      </c>
      <c r="D84" s="21">
        <f t="shared" si="7"/>
        <v>0.9773843811168246</v>
      </c>
      <c r="E84" s="21">
        <f t="shared" si="8"/>
        <v>9.751795114449508E-06</v>
      </c>
      <c r="F84" s="21">
        <f t="shared" si="9"/>
        <v>0.9552802284511182</v>
      </c>
      <c r="G84" s="21">
        <f t="shared" si="10"/>
        <v>0.9336759748778349</v>
      </c>
      <c r="H84" s="21">
        <f t="shared" si="11"/>
        <v>0.9125603148696205</v>
      </c>
      <c r="I84" s="21">
        <f t="shared" si="12"/>
        <v>9.531252232714306E-06</v>
      </c>
      <c r="J84" s="21">
        <f t="shared" si="13"/>
        <v>9.315697064739824E-06</v>
      </c>
    </row>
    <row r="85" spans="1:10" ht="12">
      <c r="A85" s="3">
        <f>MODEL!E107</f>
        <v>55.5</v>
      </c>
      <c r="B85" s="3">
        <f>MODEL!P107</f>
        <v>2.4909107434602333</v>
      </c>
      <c r="D85" s="21">
        <f t="shared" si="7"/>
        <v>0.9686577348568529</v>
      </c>
      <c r="E85" s="21">
        <f t="shared" si="8"/>
        <v>1.2076264724796904E-05</v>
      </c>
      <c r="F85" s="21">
        <f t="shared" si="9"/>
        <v>0.9382978072980092</v>
      </c>
      <c r="G85" s="21">
        <f t="shared" si="10"/>
        <v>0.9088894286384415</v>
      </c>
      <c r="H85" s="21">
        <f t="shared" si="11"/>
        <v>0.880402775180252</v>
      </c>
      <c r="I85" s="21">
        <f t="shared" si="12"/>
        <v>1.1697767233853486E-05</v>
      </c>
      <c r="J85" s="21">
        <f t="shared" si="13"/>
        <v>1.1331132711627231E-05</v>
      </c>
    </row>
    <row r="86" spans="1:10" ht="12">
      <c r="A86" s="3">
        <f>MODEL!E108</f>
        <v>54.8</v>
      </c>
      <c r="B86" s="3">
        <f>MODEL!P108</f>
        <v>1.6673740725980082</v>
      </c>
      <c r="D86" s="21">
        <f t="shared" si="7"/>
        <v>0.9564404300928925</v>
      </c>
      <c r="E86" s="21">
        <f t="shared" si="8"/>
        <v>8.083650025927851E-06</v>
      </c>
      <c r="F86" s="21">
        <f t="shared" si="9"/>
        <v>0.9147782963162772</v>
      </c>
      <c r="G86" s="21">
        <f t="shared" si="10"/>
        <v>0.8749309471683836</v>
      </c>
      <c r="H86" s="21">
        <f t="shared" si="11"/>
        <v>0.8368193314113106</v>
      </c>
      <c r="I86" s="21">
        <f t="shared" si="12"/>
        <v>7.731529707518855E-06</v>
      </c>
      <c r="J86" s="21">
        <f t="shared" si="13"/>
        <v>7.39474759873531E-06</v>
      </c>
    </row>
    <row r="87" spans="1:10" ht="12">
      <c r="A87" s="3">
        <f>MODEL!E109</f>
        <v>54.2</v>
      </c>
      <c r="B87" s="3">
        <f>MODEL!P109</f>
        <v>1.453408322428487</v>
      </c>
      <c r="D87" s="21">
        <f t="shared" si="7"/>
        <v>0.9459684545809266</v>
      </c>
      <c r="E87" s="21">
        <f t="shared" si="8"/>
        <v>7.046315770627528E-06</v>
      </c>
      <c r="F87" s="21">
        <f t="shared" si="9"/>
        <v>0.8948563170622266</v>
      </c>
      <c r="G87" s="21">
        <f t="shared" si="10"/>
        <v>0.8465058473233341</v>
      </c>
      <c r="H87" s="21">
        <f t="shared" si="11"/>
        <v>0.8007678281861722</v>
      </c>
      <c r="I87" s="21">
        <f t="shared" si="12"/>
        <v>6.665592440029733E-06</v>
      </c>
      <c r="J87" s="21">
        <f t="shared" si="13"/>
        <v>6.305440179361234E-06</v>
      </c>
    </row>
    <row r="88" spans="1:10" ht="12">
      <c r="A88" s="3">
        <f>MODEL!E110</f>
        <v>53.6</v>
      </c>
      <c r="B88" s="3">
        <f>MODEL!P110</f>
        <v>2.538337795970307</v>
      </c>
      <c r="D88" s="21">
        <f t="shared" si="7"/>
        <v>0.9354964790689607</v>
      </c>
      <c r="E88" s="21">
        <f t="shared" si="8"/>
        <v>1.2306197347927698E-05</v>
      </c>
      <c r="F88" s="21">
        <f t="shared" si="9"/>
        <v>0.8751536623504225</v>
      </c>
      <c r="G88" s="21">
        <f t="shared" si="10"/>
        <v>0.8187031697731263</v>
      </c>
      <c r="H88" s="21">
        <f t="shared" si="11"/>
        <v>0.7658939327253572</v>
      </c>
      <c r="I88" s="21">
        <f t="shared" si="12"/>
        <v>1.1512404289714144E-05</v>
      </c>
      <c r="J88" s="21">
        <f t="shared" si="13"/>
        <v>1.076981367864598E-05</v>
      </c>
    </row>
    <row r="89" spans="1:10" ht="12">
      <c r="A89" s="3">
        <f>MODEL!E111</f>
        <v>53.1</v>
      </c>
      <c r="B89" s="3">
        <f>MODEL!P111</f>
        <v>1.5376273270493925</v>
      </c>
      <c r="D89" s="21">
        <f t="shared" si="7"/>
        <v>0.926769832808989</v>
      </c>
      <c r="E89" s="21">
        <f t="shared" si="8"/>
        <v>7.454620643586612E-06</v>
      </c>
      <c r="F89" s="21">
        <f t="shared" si="9"/>
        <v>0.8589023230048013</v>
      </c>
      <c r="G89" s="21">
        <f t="shared" si="10"/>
        <v>0.796004762290412</v>
      </c>
      <c r="H89" s="21">
        <f t="shared" si="11"/>
        <v>0.7377132004630441</v>
      </c>
      <c r="I89" s="21">
        <f t="shared" si="12"/>
        <v>6.908717527511202E-06</v>
      </c>
      <c r="J89" s="21">
        <f t="shared" si="13"/>
        <v>6.4027909878960875E-06</v>
      </c>
    </row>
    <row r="90" spans="1:10" ht="12">
      <c r="A90" s="3">
        <f>MODEL!E112</f>
        <v>52</v>
      </c>
      <c r="B90" s="3">
        <f>MODEL!P112</f>
        <v>1.7436023447160665</v>
      </c>
      <c r="D90" s="21">
        <f t="shared" si="7"/>
        <v>0.9075712110370514</v>
      </c>
      <c r="E90" s="21">
        <f t="shared" si="8"/>
        <v>8.45321477088244E-06</v>
      </c>
      <c r="F90" s="21">
        <f t="shared" si="9"/>
        <v>0.82368550310326</v>
      </c>
      <c r="G90" s="21">
        <f t="shared" si="10"/>
        <v>0.7475532495650887</v>
      </c>
      <c r="H90" s="21">
        <f t="shared" si="11"/>
        <v>0.6784578080224707</v>
      </c>
      <c r="I90" s="21">
        <f t="shared" si="12"/>
        <v>7.671894366766066E-06</v>
      </c>
      <c r="J90" s="21">
        <f t="shared" si="13"/>
        <v>6.962790461394211E-06</v>
      </c>
    </row>
    <row r="91" spans="1:10" ht="12">
      <c r="A91" s="3">
        <f>MODEL!E113</f>
        <v>41.8</v>
      </c>
      <c r="B91" s="3">
        <f>MODEL!P113</f>
        <v>2.447192386130368</v>
      </c>
      <c r="D91" s="21">
        <f t="shared" si="7"/>
        <v>0.7295476273336298</v>
      </c>
      <c r="E91" s="21">
        <f t="shared" si="8"/>
        <v>1.1864312346400834E-05</v>
      </c>
      <c r="F91" s="21">
        <f t="shared" si="9"/>
        <v>0.5322397405481287</v>
      </c>
      <c r="G91" s="21">
        <f t="shared" si="10"/>
        <v>0.388294239889554</v>
      </c>
      <c r="H91" s="21">
        <f t="shared" si="11"/>
        <v>0.2832791414187394</v>
      </c>
      <c r="I91" s="21">
        <f t="shared" si="12"/>
        <v>8.655580922261819E-06</v>
      </c>
      <c r="J91" s="21">
        <f t="shared" si="13"/>
        <v>6.314658525030341E-06</v>
      </c>
    </row>
    <row r="92" spans="1:10" ht="12">
      <c r="A92" s="3">
        <f>MODEL!E114</f>
        <v>43.3</v>
      </c>
      <c r="B92" s="3">
        <f>MODEL!P114</f>
        <v>2.6273364063350613</v>
      </c>
      <c r="D92" s="21">
        <f t="shared" si="7"/>
        <v>0.7557275661135446</v>
      </c>
      <c r="E92" s="21">
        <f t="shared" si="8"/>
        <v>1.273767438166951E-05</v>
      </c>
      <c r="F92" s="21">
        <f t="shared" si="9"/>
        <v>0.5711241541839019</v>
      </c>
      <c r="G92" s="21">
        <f t="shared" si="10"/>
        <v>0.431614266990057</v>
      </c>
      <c r="H92" s="21">
        <f t="shared" si="11"/>
        <v>0.3261827994922774</v>
      </c>
      <c r="I92" s="21">
        <f t="shared" si="12"/>
        <v>9.626211658405948E-06</v>
      </c>
      <c r="J92" s="21">
        <f t="shared" si="13"/>
        <v>7.274793507500954E-06</v>
      </c>
    </row>
    <row r="93" spans="1:10" ht="12">
      <c r="A93" s="3">
        <f>MODEL!E115</f>
        <v>42.9</v>
      </c>
      <c r="B93" s="3">
        <f>MODEL!P115</f>
        <v>2.6721682276349696</v>
      </c>
      <c r="D93" s="21">
        <f t="shared" si="7"/>
        <v>0.7487462491055674</v>
      </c>
      <c r="E93" s="21">
        <f t="shared" si="8"/>
        <v>1.2955024980655804E-05</v>
      </c>
      <c r="F93" s="21">
        <f t="shared" si="9"/>
        <v>0.5606209455496565</v>
      </c>
      <c r="G93" s="21">
        <f t="shared" si="10"/>
        <v>0.41976283015032184</v>
      </c>
      <c r="H93" s="21">
        <f t="shared" si="11"/>
        <v>0.31429584458899085</v>
      </c>
      <c r="I93" s="21">
        <f t="shared" si="12"/>
        <v>9.70002636133496E-06</v>
      </c>
      <c r="J93" s="21">
        <f t="shared" si="13"/>
        <v>7.262858354274677E-06</v>
      </c>
    </row>
    <row r="94" spans="1:10" ht="12">
      <c r="A94" s="3">
        <f>MODEL!E116</f>
        <v>42.7</v>
      </c>
      <c r="B94" s="3">
        <f>MODEL!P116</f>
        <v>3.098373589462696</v>
      </c>
      <c r="D94" s="21">
        <f t="shared" si="7"/>
        <v>0.7452555906015788</v>
      </c>
      <c r="E94" s="21">
        <f t="shared" si="8"/>
        <v>1.5021324943459609E-05</v>
      </c>
      <c r="F94" s="21">
        <f t="shared" si="9"/>
        <v>0.555405895322908</v>
      </c>
      <c r="G94" s="21">
        <f t="shared" si="10"/>
        <v>0.4139193485424724</v>
      </c>
      <c r="H94" s="21">
        <f t="shared" si="11"/>
        <v>0.308475708559441</v>
      </c>
      <c r="I94" s="21">
        <f t="shared" si="12"/>
        <v>1.1194726392356218E-05</v>
      </c>
      <c r="J94" s="21">
        <f t="shared" si="13"/>
        <v>8.342932429158513E-06</v>
      </c>
    </row>
    <row r="95" spans="1:10" ht="12">
      <c r="A95" s="3">
        <f>MODEL!E117</f>
        <v>42.5</v>
      </c>
      <c r="B95" s="3">
        <f>MODEL!P117</f>
        <v>3.3319326635251088</v>
      </c>
      <c r="D95" s="21">
        <f t="shared" si="7"/>
        <v>0.7417649320975901</v>
      </c>
      <c r="E95" s="21">
        <f t="shared" si="8"/>
        <v>1.6153650224347848E-05</v>
      </c>
      <c r="F95" s="21">
        <f t="shared" si="9"/>
        <v>0.5502152144897424</v>
      </c>
      <c r="G95" s="21">
        <f t="shared" si="10"/>
        <v>0.40813035121504476</v>
      </c>
      <c r="H95" s="21">
        <f t="shared" si="11"/>
        <v>0.30273678225599326</v>
      </c>
      <c r="I95" s="21">
        <f t="shared" si="12"/>
        <v>1.1982211261791603E-05</v>
      </c>
      <c r="J95" s="21">
        <f t="shared" si="13"/>
        <v>8.887984122981826E-06</v>
      </c>
    </row>
    <row r="96" spans="1:10" ht="12">
      <c r="A96" s="3">
        <f>MODEL!E118</f>
        <v>42.4</v>
      </c>
      <c r="B96" s="3">
        <f>MODEL!P118</f>
        <v>1.7767788120430197</v>
      </c>
      <c r="D96" s="21">
        <f t="shared" si="7"/>
        <v>0.7400196028455956</v>
      </c>
      <c r="E96" s="21">
        <f t="shared" si="8"/>
        <v>8.61405867230514E-06</v>
      </c>
      <c r="F96" s="21">
        <f t="shared" si="9"/>
        <v>0.5476290125957531</v>
      </c>
      <c r="G96" s="21">
        <f t="shared" si="10"/>
        <v>0.40525620440783494</v>
      </c>
      <c r="H96" s="21">
        <f t="shared" si="11"/>
        <v>0.2998975354365995</v>
      </c>
      <c r="I96" s="21">
        <f t="shared" si="12"/>
        <v>6.374572277567909E-06</v>
      </c>
      <c r="J96" s="21">
        <f t="shared" si="13"/>
        <v>4.7173084451563485E-06</v>
      </c>
    </row>
    <row r="97" spans="1:10" ht="12">
      <c r="A97" s="3">
        <f>MODEL!E119</f>
        <v>42.3</v>
      </c>
      <c r="B97" s="3">
        <f>MODEL!P119</f>
        <v>2.021543383218315</v>
      </c>
      <c r="D97" s="21">
        <f t="shared" si="7"/>
        <v>0.7382742735936014</v>
      </c>
      <c r="E97" s="21">
        <f t="shared" si="8"/>
        <v>9.800709685202604E-06</v>
      </c>
      <c r="F97" s="21">
        <f t="shared" si="9"/>
        <v>0.5450489030501598</v>
      </c>
      <c r="G97" s="21">
        <f t="shared" si="10"/>
        <v>0.40239558297234607</v>
      </c>
      <c r="H97" s="21">
        <f t="shared" si="11"/>
        <v>0.29707830671618257</v>
      </c>
      <c r="I97" s="21">
        <f t="shared" si="12"/>
        <v>7.235611823544726E-06</v>
      </c>
      <c r="J97" s="21">
        <f t="shared" si="13"/>
        <v>5.341866063032756E-06</v>
      </c>
    </row>
    <row r="98" spans="1:10" ht="12">
      <c r="A98" s="3">
        <f>MODEL!E120</f>
        <v>33.7</v>
      </c>
      <c r="B98" s="3">
        <f>MODEL!P120</f>
        <v>2.1049737704619957</v>
      </c>
      <c r="D98" s="21">
        <f t="shared" si="7"/>
        <v>0.5881759579220891</v>
      </c>
      <c r="E98" s="21">
        <f t="shared" si="8"/>
        <v>1.0205191236816696E-05</v>
      </c>
      <c r="F98" s="21">
        <f t="shared" si="9"/>
        <v>0.3459509574775671</v>
      </c>
      <c r="G98" s="21">
        <f t="shared" si="10"/>
        <v>0.20348003580843194</v>
      </c>
      <c r="H98" s="21">
        <f t="shared" si="11"/>
        <v>0.11968206497964544</v>
      </c>
      <c r="I98" s="21">
        <f t="shared" si="12"/>
        <v>6.00244813149277E-06</v>
      </c>
      <c r="J98" s="21">
        <f t="shared" si="13"/>
        <v>3.5304956796184133E-06</v>
      </c>
    </row>
    <row r="99" spans="1:10" ht="12">
      <c r="A99" s="3">
        <f>MODEL!E121</f>
        <v>43.7</v>
      </c>
      <c r="B99" s="3">
        <f>MODEL!P121</f>
        <v>0.2455198677020718</v>
      </c>
      <c r="D99" s="21">
        <f t="shared" si="7"/>
        <v>0.7627088831215221</v>
      </c>
      <c r="E99" s="21">
        <f t="shared" si="8"/>
        <v>1.1903127903525648E-06</v>
      </c>
      <c r="F99" s="21">
        <f t="shared" si="9"/>
        <v>0.5817248403924796</v>
      </c>
      <c r="G99" s="21">
        <f t="shared" si="10"/>
        <v>0.4436867032997938</v>
      </c>
      <c r="H99" s="21">
        <f t="shared" si="11"/>
        <v>0.33840378992965586</v>
      </c>
      <c r="I99" s="21">
        <f t="shared" si="12"/>
        <v>9.078621388950672E-07</v>
      </c>
      <c r="J99" s="21">
        <f t="shared" si="13"/>
        <v>6.924345179849729E-07</v>
      </c>
    </row>
    <row r="100" spans="1:10" ht="12">
      <c r="A100" s="3">
        <f>MODEL!E122</f>
        <v>38.5</v>
      </c>
      <c r="B100" s="3">
        <f>MODEL!P122</f>
        <v>1.3940981611938241</v>
      </c>
      <c r="D100" s="21">
        <f t="shared" si="7"/>
        <v>0.6719517620178169</v>
      </c>
      <c r="E100" s="21">
        <f t="shared" si="8"/>
        <v>6.7587722647750425E-06</v>
      </c>
      <c r="F100" s="21">
        <f t="shared" si="9"/>
        <v>0.4515191704788489</v>
      </c>
      <c r="G100" s="21">
        <f t="shared" si="10"/>
        <v>0.3033991021880856</v>
      </c>
      <c r="H100" s="21">
        <f t="shared" si="11"/>
        <v>0.2038695613099078</v>
      </c>
      <c r="I100" s="21">
        <f t="shared" si="12"/>
        <v>4.541568932392741E-06</v>
      </c>
      <c r="J100" s="21">
        <f t="shared" si="13"/>
        <v>3.051715246446678E-06</v>
      </c>
    </row>
    <row r="101" spans="1:10" ht="12">
      <c r="A101" s="3">
        <f>MODEL!E123</f>
        <v>51.9</v>
      </c>
      <c r="B101" s="3">
        <f>MODEL!P123</f>
        <v>-1.9617012289098312</v>
      </c>
      <c r="D101" s="21">
        <f t="shared" si="7"/>
        <v>0.905825881785057</v>
      </c>
      <c r="E101" s="21">
        <f t="shared" si="8"/>
        <v>-9.510587006568401E-06</v>
      </c>
      <c r="F101" s="21">
        <f t="shared" si="9"/>
        <v>0.820520528111676</v>
      </c>
      <c r="G101" s="21">
        <f t="shared" si="10"/>
        <v>0.7432487308994995</v>
      </c>
      <c r="H101" s="21">
        <f t="shared" si="11"/>
        <v>0.6732539370526637</v>
      </c>
      <c r="I101" s="21">
        <f t="shared" si="12"/>
        <v>-8.614935861518327E-06</v>
      </c>
      <c r="J101" s="21">
        <f t="shared" si="13"/>
        <v>-7.803631873281549E-06</v>
      </c>
    </row>
    <row r="102" spans="1:10" ht="12">
      <c r="A102" s="3">
        <f>MODEL!E124</f>
        <v>52.2</v>
      </c>
      <c r="B102" s="3">
        <f>MODEL!P124</f>
        <v>-1.4687402346302036</v>
      </c>
      <c r="D102" s="21">
        <f t="shared" si="7"/>
        <v>0.9110618695410401</v>
      </c>
      <c r="E102" s="21">
        <f t="shared" si="8"/>
        <v>-7.120646908734897E-06</v>
      </c>
      <c r="F102" s="21">
        <f t="shared" si="9"/>
        <v>0.8300337301316151</v>
      </c>
      <c r="G102" s="21">
        <f t="shared" si="10"/>
        <v>0.7562120819558323</v>
      </c>
      <c r="H102" s="21">
        <f t="shared" si="11"/>
        <v>0.6889559931562028</v>
      </c>
      <c r="I102" s="21">
        <f t="shared" si="12"/>
        <v>-6.487349885013643E-06</v>
      </c>
      <c r="J102" s="21">
        <f t="shared" si="13"/>
        <v>-5.910377114607381E-06</v>
      </c>
    </row>
    <row r="103" spans="1:10" ht="12">
      <c r="A103" s="3">
        <f>MODEL!E125</f>
        <v>52.6</v>
      </c>
      <c r="B103" s="3">
        <f>MODEL!P125</f>
        <v>-1.6637006998576709</v>
      </c>
      <c r="D103" s="21">
        <f t="shared" si="7"/>
        <v>0.9180431865490173</v>
      </c>
      <c r="E103" s="21">
        <f t="shared" si="8"/>
        <v>-8.065841029053261E-06</v>
      </c>
      <c r="F103" s="21">
        <f t="shared" si="9"/>
        <v>0.8428032923690738</v>
      </c>
      <c r="G103" s="21">
        <f t="shared" si="10"/>
        <v>0.7737298201605076</v>
      </c>
      <c r="H103" s="21">
        <f t="shared" si="11"/>
        <v>0.7103173896281505</v>
      </c>
      <c r="I103" s="21">
        <f t="shared" si="12"/>
        <v>-7.40479040050986E-06</v>
      </c>
      <c r="J103" s="21">
        <f t="shared" si="13"/>
        <v>-6.7979173750116465E-06</v>
      </c>
    </row>
    <row r="104" spans="1:10" ht="12">
      <c r="A104" s="3">
        <f>MODEL!E126</f>
        <v>53.9</v>
      </c>
      <c r="B104" s="3">
        <f>MODEL!P126</f>
        <v>-1.055465555129274</v>
      </c>
      <c r="D104" s="21">
        <f t="shared" si="7"/>
        <v>0.9407324668249436</v>
      </c>
      <c r="E104" s="21">
        <f t="shared" si="8"/>
        <v>-5.117036604025278E-06</v>
      </c>
      <c r="F104" s="21">
        <f t="shared" si="9"/>
        <v>0.8849775741385436</v>
      </c>
      <c r="G104" s="21">
        <f t="shared" si="10"/>
        <v>0.8325271364041066</v>
      </c>
      <c r="H104" s="21">
        <f t="shared" si="11"/>
        <v>0.7831853067281415</v>
      </c>
      <c r="I104" s="21">
        <f t="shared" si="12"/>
        <v>-4.813762467338232E-06</v>
      </c>
      <c r="J104" s="21">
        <f t="shared" si="13"/>
        <v>-4.528462640608422E-06</v>
      </c>
    </row>
    <row r="105" spans="1:10" ht="12">
      <c r="A105" s="3">
        <f>MODEL!E127</f>
        <v>54.4</v>
      </c>
      <c r="B105" s="3">
        <f>MODEL!P127</f>
        <v>-2.4556820727341204</v>
      </c>
      <c r="D105" s="21">
        <f t="shared" si="7"/>
        <v>0.9494591130849153</v>
      </c>
      <c r="E105" s="21">
        <f t="shared" si="8"/>
        <v>-1.1905471469876713E-05</v>
      </c>
      <c r="F105" s="21">
        <f t="shared" si="9"/>
        <v>0.9014726074199939</v>
      </c>
      <c r="G105" s="21">
        <f t="shared" si="10"/>
        <v>0.8559113823113335</v>
      </c>
      <c r="H105" s="21">
        <f t="shared" si="11"/>
        <v>0.8126528619286025</v>
      </c>
      <c r="I105" s="21">
        <f t="shared" si="12"/>
        <v>-1.1303758382646907E-05</v>
      </c>
      <c r="J105" s="21">
        <f t="shared" si="13"/>
        <v>-1.0732456408514108E-05</v>
      </c>
    </row>
    <row r="106" spans="1:10" ht="12">
      <c r="A106" s="3">
        <f>MODEL!E128</f>
        <v>55</v>
      </c>
      <c r="B106" s="3">
        <f>MODEL!P128</f>
        <v>-2.15640100239105</v>
      </c>
      <c r="D106" s="21">
        <f t="shared" si="7"/>
        <v>0.9599310885968813</v>
      </c>
      <c r="E106" s="21">
        <f t="shared" si="8"/>
        <v>-1.0454517258822631E-05</v>
      </c>
      <c r="F106" s="21">
        <f t="shared" si="9"/>
        <v>0.9214676948547935</v>
      </c>
      <c r="G106" s="21">
        <f t="shared" si="10"/>
        <v>0.8845454874288208</v>
      </c>
      <c r="H106" s="21">
        <f t="shared" si="11"/>
        <v>0.8491027126610069</v>
      </c>
      <c r="I106" s="21">
        <f t="shared" si="12"/>
        <v>-1.0035616133016492E-05</v>
      </c>
      <c r="J106" s="21">
        <f t="shared" si="13"/>
        <v>-9.633499919306944E-06</v>
      </c>
    </row>
    <row r="107" spans="1:10" ht="12">
      <c r="A107" s="3">
        <f>MODEL!E129</f>
        <v>55.5</v>
      </c>
      <c r="B107" s="3">
        <f>MODEL!P129</f>
        <v>-1.2810219535956548</v>
      </c>
      <c r="D107" s="21">
        <f t="shared" si="7"/>
        <v>0.9686577348568529</v>
      </c>
      <c r="E107" s="21">
        <f t="shared" si="8"/>
        <v>-6.210563855213705E-06</v>
      </c>
      <c r="F107" s="21">
        <f t="shared" si="9"/>
        <v>0.9382978072980092</v>
      </c>
      <c r="G107" s="21">
        <f t="shared" si="10"/>
        <v>0.9088894286384415</v>
      </c>
      <c r="H107" s="21">
        <f t="shared" si="11"/>
        <v>0.880402775180252</v>
      </c>
      <c r="I107" s="21">
        <f t="shared" si="12"/>
        <v>-6.015910716175151E-06</v>
      </c>
      <c r="J107" s="21">
        <f t="shared" si="13"/>
        <v>-5.82735844743129E-06</v>
      </c>
    </row>
    <row r="108" spans="1:10" ht="12">
      <c r="A108" s="3">
        <f>MODEL!E130</f>
        <v>56.1</v>
      </c>
      <c r="B108" s="3">
        <f>MODEL!P130</f>
        <v>-2.813621729078136</v>
      </c>
      <c r="D108" s="21">
        <f t="shared" si="7"/>
        <v>0.9791297103688189</v>
      </c>
      <c r="E108" s="21">
        <f t="shared" si="8"/>
        <v>-1.3640810263874802E-05</v>
      </c>
      <c r="F108" s="21">
        <f t="shared" si="9"/>
        <v>0.9586949897269272</v>
      </c>
      <c r="G108" s="21">
        <f t="shared" si="10"/>
        <v>0.9386867476233641</v>
      </c>
      <c r="H108" s="21">
        <f t="shared" si="11"/>
        <v>0.9190960833275131</v>
      </c>
      <c r="I108" s="21">
        <f t="shared" si="12"/>
        <v>-1.3356122602863748E-05</v>
      </c>
      <c r="J108" s="21">
        <f t="shared" si="13"/>
        <v>-1.3077376455792417E-05</v>
      </c>
    </row>
    <row r="109" spans="1:10" ht="12">
      <c r="A109" s="3">
        <f>MODEL!E131</f>
        <v>54.9</v>
      </c>
      <c r="B109" s="3">
        <f>MODEL!P131</f>
        <v>-1.7462812688661984</v>
      </c>
      <c r="D109" s="21">
        <f t="shared" si="7"/>
        <v>0.9581857593448869</v>
      </c>
      <c r="E109" s="21">
        <f t="shared" si="8"/>
        <v>-8.46620254946888E-06</v>
      </c>
      <c r="F109" s="21">
        <f t="shared" si="9"/>
        <v>0.9181199494113376</v>
      </c>
      <c r="G109" s="21">
        <f t="shared" si="10"/>
        <v>0.8797294608963917</v>
      </c>
      <c r="H109" s="21">
        <f t="shared" si="11"/>
        <v>0.8429442415070771</v>
      </c>
      <c r="I109" s="21">
        <f t="shared" si="12"/>
        <v>-8.112194718630456E-06</v>
      </c>
      <c r="J109" s="21">
        <f t="shared" si="13"/>
        <v>-7.772989456424505E-06</v>
      </c>
    </row>
    <row r="110" spans="1:10" ht="12">
      <c r="A110" s="3">
        <f>MODEL!E132</f>
        <v>66.5</v>
      </c>
      <c r="B110" s="3">
        <f>MODEL!P132</f>
        <v>1.7897989578352167</v>
      </c>
      <c r="D110" s="21">
        <f t="shared" si="7"/>
        <v>1.160643952576229</v>
      </c>
      <c r="E110" s="21">
        <f t="shared" si="8"/>
        <v>8.677182061111758E-06</v>
      </c>
      <c r="F110" s="21">
        <f t="shared" si="9"/>
        <v>1.347094384651772</v>
      </c>
      <c r="G110" s="21">
        <f t="shared" si="10"/>
        <v>1.5634969510954757</v>
      </c>
      <c r="H110" s="21">
        <f t="shared" si="11"/>
        <v>1.814663281160336</v>
      </c>
      <c r="I110" s="21">
        <f t="shared" si="12"/>
        <v>1.0071118884632301E-05</v>
      </c>
      <c r="J110" s="21">
        <f t="shared" si="13"/>
        <v>1.1688983229124738E-05</v>
      </c>
    </row>
    <row r="111" spans="1:10" ht="12">
      <c r="A111" s="3">
        <f>MODEL!E133</f>
        <v>67</v>
      </c>
      <c r="B111" s="3">
        <f>MODEL!P133</f>
        <v>-0.9744512518257693</v>
      </c>
      <c r="D111" s="21">
        <f t="shared" si="7"/>
        <v>1.1693705988362006</v>
      </c>
      <c r="E111" s="21">
        <f t="shared" si="8"/>
        <v>-4.724268546897289E-06</v>
      </c>
      <c r="F111" s="21">
        <f t="shared" si="9"/>
        <v>1.3674275974225345</v>
      </c>
      <c r="G111" s="21">
        <f t="shared" si="10"/>
        <v>1.5990296284631362</v>
      </c>
      <c r="H111" s="21">
        <f t="shared" si="11"/>
        <v>1.869858234192765</v>
      </c>
      <c r="I111" s="21">
        <f t="shared" si="12"/>
        <v>-5.52442073974831E-06</v>
      </c>
      <c r="J111" s="21">
        <f t="shared" si="13"/>
        <v>-6.460095188662608E-06</v>
      </c>
    </row>
    <row r="112" spans="1:10" ht="12">
      <c r="A112" s="3">
        <f>MODEL!E134</f>
        <v>67.5</v>
      </c>
      <c r="B112" s="3">
        <f>MODEL!P134</f>
        <v>0.7529705806207119</v>
      </c>
      <c r="D112" s="21">
        <f t="shared" si="7"/>
        <v>1.1780972450961724</v>
      </c>
      <c r="E112" s="21">
        <f t="shared" si="8"/>
        <v>3.650500960515414E-06</v>
      </c>
      <c r="F112" s="21">
        <f t="shared" si="9"/>
        <v>1.387913118903191</v>
      </c>
      <c r="G112" s="21">
        <f t="shared" si="10"/>
        <v>1.6350966218126857</v>
      </c>
      <c r="H112" s="21">
        <f t="shared" si="11"/>
        <v>1.926302825623583</v>
      </c>
      <c r="I112" s="21">
        <f t="shared" si="12"/>
        <v>4.300645124804141E-06</v>
      </c>
      <c r="J112" s="21">
        <f t="shared" si="13"/>
        <v>5.066578173668043E-06</v>
      </c>
    </row>
    <row r="113" spans="1:10" ht="12">
      <c r="A113" s="3">
        <f>MODEL!E135</f>
        <v>68</v>
      </c>
      <c r="B113" s="3">
        <f>MODEL!P135</f>
        <v>2.525294847934461</v>
      </c>
      <c r="D113" s="21">
        <f t="shared" si="7"/>
        <v>1.1868238913561442</v>
      </c>
      <c r="E113" s="21">
        <f t="shared" si="8"/>
        <v>1.2242963410828115E-05</v>
      </c>
      <c r="F113" s="21">
        <f t="shared" si="9"/>
        <v>1.4085509490937407</v>
      </c>
      <c r="G113" s="21">
        <f t="shared" si="10"/>
        <v>1.6717019185768234</v>
      </c>
      <c r="H113" s="21">
        <f t="shared" si="11"/>
        <v>1.9840157761928776</v>
      </c>
      <c r="I113" s="21">
        <f t="shared" si="12"/>
        <v>1.4530241476969915E-05</v>
      </c>
      <c r="J113" s="21">
        <f t="shared" si="13"/>
        <v>1.724483773204188E-05</v>
      </c>
    </row>
    <row r="114" spans="1:10" ht="12">
      <c r="A114" s="3">
        <f>MODEL!E136</f>
        <v>39.2</v>
      </c>
      <c r="B114" s="3">
        <f>MODEL!P136</f>
        <v>0.24708543179166043</v>
      </c>
      <c r="D114" s="21">
        <f t="shared" si="7"/>
        <v>0.6841690667817772</v>
      </c>
      <c r="E114" s="21">
        <f t="shared" si="8"/>
        <v>1.1979028521157754E-06</v>
      </c>
      <c r="F114" s="21">
        <f t="shared" si="9"/>
        <v>0.46808731194104797</v>
      </c>
      <c r="G114" s="21">
        <f t="shared" si="10"/>
        <v>0.32025085938309744</v>
      </c>
      <c r="H114" s="21">
        <f t="shared" si="11"/>
        <v>0.21910573160019595</v>
      </c>
      <c r="I114" s="21">
        <f t="shared" si="12"/>
        <v>8.195680764272794E-07</v>
      </c>
      <c r="J114" s="21">
        <f t="shared" si="13"/>
        <v>5.60723126013388E-07</v>
      </c>
    </row>
    <row r="115" spans="1:10" ht="12">
      <c r="A115" s="3">
        <f>MODEL!E137</f>
        <v>38.2</v>
      </c>
      <c r="B115" s="3">
        <f>MODEL!P137</f>
        <v>1.563838347092215</v>
      </c>
      <c r="D115" s="21">
        <f t="shared" si="7"/>
        <v>0.6667157742618339</v>
      </c>
      <c r="E115" s="21">
        <f t="shared" si="8"/>
        <v>7.5816951353463505E-06</v>
      </c>
      <c r="F115" s="21">
        <f t="shared" si="9"/>
        <v>0.4445099236495567</v>
      </c>
      <c r="G115" s="21">
        <f t="shared" si="10"/>
        <v>0.2963617779130829</v>
      </c>
      <c r="H115" s="21">
        <f t="shared" si="11"/>
        <v>0.19758907222293473</v>
      </c>
      <c r="I115" s="21">
        <f t="shared" si="12"/>
        <v>5.054835742379622E-06</v>
      </c>
      <c r="J115" s="21">
        <f t="shared" si="13"/>
        <v>3.370138725747022E-06</v>
      </c>
    </row>
    <row r="116" spans="1:10" ht="12">
      <c r="A116" s="3">
        <f>MODEL!E138</f>
        <v>37.6</v>
      </c>
      <c r="B116" s="3">
        <f>MODEL!P138</f>
        <v>0.8177070435501292</v>
      </c>
      <c r="D116" s="21">
        <f t="shared" si="7"/>
        <v>0.6562437987498679</v>
      </c>
      <c r="E116" s="21">
        <f t="shared" si="8"/>
        <v>3.964351894650713E-06</v>
      </c>
      <c r="F116" s="21">
        <f t="shared" si="9"/>
        <v>0.4306559233976572</v>
      </c>
      <c r="G116" s="21">
        <f t="shared" si="10"/>
        <v>0.2826152791246107</v>
      </c>
      <c r="H116" s="21">
        <f t="shared" si="11"/>
        <v>0.18546452435748878</v>
      </c>
      <c r="I116" s="21">
        <f t="shared" si="12"/>
        <v>2.6015813469268197E-06</v>
      </c>
      <c r="J116" s="21">
        <f t="shared" si="13"/>
        <v>1.7072716258640543E-06</v>
      </c>
    </row>
    <row r="117" spans="1:10" ht="12">
      <c r="A117" s="3">
        <f>MODEL!E139</f>
        <v>37</v>
      </c>
      <c r="B117" s="3">
        <f>MODEL!P139</f>
        <v>3.3984445410428066</v>
      </c>
      <c r="D117" s="21">
        <f t="shared" si="7"/>
        <v>0.6457718232379019</v>
      </c>
      <c r="E117" s="21">
        <f t="shared" si="8"/>
        <v>1.647610860321822E-05</v>
      </c>
      <c r="F117" s="21">
        <f t="shared" si="9"/>
        <v>0.4170212476880041</v>
      </c>
      <c r="G117" s="21">
        <f t="shared" si="10"/>
        <v>0.2693005714484271</v>
      </c>
      <c r="H117" s="21">
        <f t="shared" si="11"/>
        <v>0.17390672102325966</v>
      </c>
      <c r="I117" s="21">
        <f t="shared" si="12"/>
        <v>1.0639806692565912E-05</v>
      </c>
      <c r="J117" s="21">
        <f t="shared" si="13"/>
        <v>6.870887366757121E-06</v>
      </c>
    </row>
    <row r="118" spans="1:10" ht="12">
      <c r="A118" s="3">
        <f>MODEL!E140</f>
        <v>36.3</v>
      </c>
      <c r="B118" s="3">
        <f>MODEL!P140</f>
        <v>0.8550069620668808</v>
      </c>
      <c r="D118" s="21">
        <f t="shared" si="7"/>
        <v>0.6335545184739415</v>
      </c>
      <c r="E118" s="21">
        <f t="shared" si="8"/>
        <v>4.145186832797036E-06</v>
      </c>
      <c r="F118" s="21">
        <f t="shared" si="9"/>
        <v>0.40139132787874787</v>
      </c>
      <c r="G118" s="21">
        <f t="shared" si="10"/>
        <v>0.25430328945383607</v>
      </c>
      <c r="H118" s="21">
        <f t="shared" si="11"/>
        <v>0.16111499809626448</v>
      </c>
      <c r="I118" s="21">
        <f t="shared" si="12"/>
        <v>2.626201847837249E-06</v>
      </c>
      <c r="J118" s="21">
        <f t="shared" si="13"/>
        <v>1.6638420471219035E-06</v>
      </c>
    </row>
    <row r="119" spans="1:10" ht="12">
      <c r="A119" s="3">
        <f>MODEL!E141</f>
        <v>35.6</v>
      </c>
      <c r="B119" s="3">
        <f>MODEL!P141</f>
        <v>1.4041132866620814</v>
      </c>
      <c r="D119" s="21">
        <f t="shared" si="7"/>
        <v>0.6213372137099813</v>
      </c>
      <c r="E119" s="21">
        <f t="shared" si="8"/>
        <v>6.807326917616083E-06</v>
      </c>
      <c r="F119" s="21">
        <f t="shared" si="9"/>
        <v>0.386059933140883</v>
      </c>
      <c r="G119" s="21">
        <f t="shared" si="10"/>
        <v>0.2398734031828179</v>
      </c>
      <c r="H119" s="21">
        <f t="shared" si="11"/>
        <v>0.14904227197674305</v>
      </c>
      <c r="I119" s="21">
        <f t="shared" si="12"/>
        <v>4.2296455398045325E-06</v>
      </c>
      <c r="J119" s="21">
        <f t="shared" si="13"/>
        <v>2.628036174682998E-06</v>
      </c>
    </row>
    <row r="120" spans="1:10" ht="12">
      <c r="A120" s="3">
        <f>MODEL!E142</f>
        <v>35.1</v>
      </c>
      <c r="B120" s="3">
        <f>MODEL!P142</f>
        <v>-1.2231512470749237</v>
      </c>
      <c r="D120" s="21">
        <f t="shared" si="7"/>
        <v>0.6126105674500096</v>
      </c>
      <c r="E120" s="21">
        <f t="shared" si="8"/>
        <v>-5.929999016192392E-06</v>
      </c>
      <c r="F120" s="21">
        <f t="shared" si="9"/>
        <v>0.3752917073514228</v>
      </c>
      <c r="G120" s="21">
        <f t="shared" si="10"/>
        <v>0.22990766579983807</v>
      </c>
      <c r="H120" s="21">
        <f t="shared" si="11"/>
        <v>0.14084386560674597</v>
      </c>
      <c r="I120" s="21">
        <f t="shared" si="12"/>
        <v>-3.6327800622876203E-06</v>
      </c>
      <c r="J120" s="21">
        <f t="shared" si="13"/>
        <v>-2.2254794553791004E-06</v>
      </c>
    </row>
    <row r="121" spans="1:10" ht="12">
      <c r="A121" s="3">
        <f>MODEL!E143</f>
        <v>34.6</v>
      </c>
      <c r="B121" s="3">
        <f>MODEL!P143</f>
        <v>0.15775737272034007</v>
      </c>
      <c r="D121" s="21">
        <f t="shared" si="7"/>
        <v>0.603883921190038</v>
      </c>
      <c r="E121" s="21">
        <f t="shared" si="8"/>
        <v>7.648286074726205E-07</v>
      </c>
      <c r="F121" s="21">
        <f t="shared" si="9"/>
        <v>0.364675790271856</v>
      </c>
      <c r="G121" s="21">
        <f t="shared" si="10"/>
        <v>0.22022184619244428</v>
      </c>
      <c r="H121" s="21">
        <f t="shared" si="11"/>
        <v>0.1329884320104027</v>
      </c>
      <c r="I121" s="21">
        <f t="shared" si="12"/>
        <v>4.618676985188825E-07</v>
      </c>
      <c r="J121" s="21">
        <f t="shared" si="13"/>
        <v>2.78914476852601E-07</v>
      </c>
    </row>
    <row r="122" spans="1:10" ht="12">
      <c r="A122" s="3">
        <f>MODEL!E144</f>
        <v>33.7</v>
      </c>
      <c r="B122" s="3">
        <f>MODEL!P144</f>
        <v>-0.27177192934260574</v>
      </c>
      <c r="D122" s="21">
        <f t="shared" si="7"/>
        <v>0.5881759579220891</v>
      </c>
      <c r="E122" s="21">
        <f t="shared" si="8"/>
        <v>-1.3175862572060491E-06</v>
      </c>
      <c r="F122" s="21">
        <f t="shared" si="9"/>
        <v>0.3459509574775671</v>
      </c>
      <c r="G122" s="21">
        <f t="shared" si="10"/>
        <v>0.20348003580843194</v>
      </c>
      <c r="H122" s="21">
        <f t="shared" si="11"/>
        <v>0.11968206497964544</v>
      </c>
      <c r="I122" s="21">
        <f t="shared" si="12"/>
        <v>-7.74972558977148E-07</v>
      </c>
      <c r="J122" s="21">
        <f t="shared" si="13"/>
        <v>-4.5582022723971667E-07</v>
      </c>
    </row>
    <row r="123" spans="1:10" ht="12">
      <c r="A123" s="3">
        <f>MODEL!E145</f>
        <v>32.7</v>
      </c>
      <c r="B123" s="3">
        <f>MODEL!P145</f>
        <v>0.7785956853717408</v>
      </c>
      <c r="D123" s="21">
        <f t="shared" si="7"/>
        <v>0.5707226654021458</v>
      </c>
      <c r="E123" s="21">
        <f t="shared" si="8"/>
        <v>3.774734857449111E-06</v>
      </c>
      <c r="F123" s="21">
        <f t="shared" si="9"/>
        <v>0.32572436080372963</v>
      </c>
      <c r="G123" s="21">
        <f t="shared" si="10"/>
        <v>0.1858982753843148</v>
      </c>
      <c r="H123" s="21">
        <f t="shared" si="11"/>
        <v>0.10609635922099825</v>
      </c>
      <c r="I123" s="21">
        <f t="shared" si="12"/>
        <v>2.1543267390297452E-06</v>
      </c>
      <c r="J123" s="21">
        <f t="shared" si="13"/>
        <v>1.2295230986461692E-06</v>
      </c>
    </row>
    <row r="124" spans="1:10" ht="12">
      <c r="A124" s="3">
        <f>MODEL!E146</f>
        <v>32.1</v>
      </c>
      <c r="B124" s="3">
        <f>MODEL!P146</f>
        <v>-0.2651049770495746</v>
      </c>
      <c r="D124" s="21">
        <f t="shared" si="7"/>
        <v>0.5602506898901798</v>
      </c>
      <c r="E124" s="21">
        <f t="shared" si="8"/>
        <v>-1.285263990738005E-06</v>
      </c>
      <c r="F124" s="21">
        <f t="shared" si="9"/>
        <v>0.3138808355224224</v>
      </c>
      <c r="G124" s="21">
        <f t="shared" si="10"/>
        <v>0.1758519546447432</v>
      </c>
      <c r="H124" s="21">
        <f t="shared" si="11"/>
        <v>0.09852117890825399</v>
      </c>
      <c r="I124" s="21">
        <f t="shared" si="12"/>
        <v>-7.200700375019729E-07</v>
      </c>
      <c r="J124" s="21">
        <f t="shared" si="13"/>
        <v>-4.03419735279728E-07</v>
      </c>
    </row>
    <row r="125" spans="1:10" ht="12">
      <c r="A125" s="3">
        <f>MODEL!E147</f>
        <v>31.6</v>
      </c>
      <c r="B125" s="3">
        <f>MODEL!P147</f>
        <v>0.4027223984359978</v>
      </c>
      <c r="D125" s="21">
        <f t="shared" si="7"/>
        <v>0.5515240436302081</v>
      </c>
      <c r="E125" s="21">
        <f t="shared" si="8"/>
        <v>1.952451450493287E-06</v>
      </c>
      <c r="F125" s="21">
        <f t="shared" si="9"/>
        <v>0.3041787707022157</v>
      </c>
      <c r="G125" s="21">
        <f t="shared" si="10"/>
        <v>0.16776190560415188</v>
      </c>
      <c r="H125" s="21">
        <f t="shared" si="11"/>
        <v>0.09252472454591112</v>
      </c>
      <c r="I125" s="21">
        <f t="shared" si="12"/>
        <v>1.0768239189677226E-06</v>
      </c>
      <c r="J125" s="21">
        <f t="shared" si="13"/>
        <v>5.93894282066806E-07</v>
      </c>
    </row>
    <row r="126" spans="1:10" ht="12">
      <c r="A126" s="3">
        <f>MODEL!E148</f>
        <v>30.7</v>
      </c>
      <c r="B126" s="3">
        <f>MODEL!P148</f>
        <v>-0.4340727920812526</v>
      </c>
      <c r="D126" s="21">
        <f t="shared" si="7"/>
        <v>0.5358160803622591</v>
      </c>
      <c r="E126" s="21">
        <f t="shared" si="8"/>
        <v>-2.1044423051959985E-06</v>
      </c>
      <c r="F126" s="21">
        <f t="shared" si="9"/>
        <v>0.28709887197477496</v>
      </c>
      <c r="G126" s="21">
        <f t="shared" si="10"/>
        <v>0.15383219225794997</v>
      </c>
      <c r="H126" s="21">
        <f t="shared" si="11"/>
        <v>0.08242576228918821</v>
      </c>
      <c r="I126" s="21">
        <f t="shared" si="12"/>
        <v>-1.1275940273186371E-06</v>
      </c>
      <c r="J126" s="21">
        <f t="shared" si="13"/>
        <v>-6.041830119577663E-07</v>
      </c>
    </row>
    <row r="127" spans="1:10" ht="12">
      <c r="A127" s="3">
        <f>MODEL!E149</f>
        <v>30.2</v>
      </c>
      <c r="B127" s="3">
        <f>MODEL!P149</f>
        <v>0.36303482838141576</v>
      </c>
      <c r="D127" s="21">
        <f t="shared" si="7"/>
        <v>0.5270894341022875</v>
      </c>
      <c r="E127" s="21">
        <f t="shared" si="8"/>
        <v>1.7600408619078164E-06</v>
      </c>
      <c r="F127" s="21">
        <f t="shared" si="9"/>
        <v>0.27782327154226966</v>
      </c>
      <c r="G127" s="21">
        <f t="shared" si="10"/>
        <v>0.14643771097766106</v>
      </c>
      <c r="H127" s="21">
        <f t="shared" si="11"/>
        <v>0.0771857702104497</v>
      </c>
      <c r="I127" s="21">
        <f t="shared" si="12"/>
        <v>9.276989418998933E-07</v>
      </c>
      <c r="J127" s="21">
        <f t="shared" si="13"/>
        <v>4.889803103033056E-07</v>
      </c>
    </row>
    <row r="128" spans="1:10" ht="12">
      <c r="A128" s="3">
        <f>MODEL!E150</f>
        <v>29.6</v>
      </c>
      <c r="B128" s="3">
        <f>MODEL!P150</f>
        <v>-0.1536793695774321</v>
      </c>
      <c r="D128" s="21">
        <f t="shared" si="7"/>
        <v>0.5166174585903215</v>
      </c>
      <c r="E128" s="21">
        <f t="shared" si="8"/>
        <v>-7.450579088911454E-07</v>
      </c>
      <c r="F128" s="21">
        <f t="shared" si="9"/>
        <v>0.2668935985203225</v>
      </c>
      <c r="G128" s="21">
        <f t="shared" si="10"/>
        <v>0.1378818925815946</v>
      </c>
      <c r="H128" s="21">
        <f t="shared" si="11"/>
        <v>0.0712321929311271</v>
      </c>
      <c r="I128" s="21">
        <f t="shared" si="12"/>
        <v>-3.8490992339396287E-07</v>
      </c>
      <c r="J128" s="21">
        <f t="shared" si="13"/>
        <v>-1.988511864099844E-07</v>
      </c>
    </row>
    <row r="129" spans="1:10" ht="12">
      <c r="A129" s="3">
        <f>MODEL!E151</f>
        <v>28.9</v>
      </c>
      <c r="B129" s="3">
        <f>MODEL!P151</f>
        <v>-0.7804858273397457</v>
      </c>
      <c r="D129" s="21">
        <f t="shared" si="7"/>
        <v>0.5044001538263613</v>
      </c>
      <c r="E129" s="21">
        <f t="shared" si="8"/>
        <v>-3.783898515694595E-06</v>
      </c>
      <c r="F129" s="21">
        <f t="shared" si="9"/>
        <v>0.2544195151800569</v>
      </c>
      <c r="G129" s="21">
        <f t="shared" si="10"/>
        <v>0.12832924259324896</v>
      </c>
      <c r="H129" s="21">
        <f t="shared" si="11"/>
        <v>0.06472928970445521</v>
      </c>
      <c r="I129" s="21">
        <f t="shared" si="12"/>
        <v>-1.908598993379694E-06</v>
      </c>
      <c r="J129" s="21">
        <f t="shared" si="13"/>
        <v>-9.626976258535558E-07</v>
      </c>
    </row>
    <row r="130" spans="1:10" ht="12">
      <c r="A130" s="3">
        <f>MODEL!E152</f>
        <v>28.6</v>
      </c>
      <c r="B130" s="3">
        <f>MODEL!P152</f>
        <v>0.7970375778798768</v>
      </c>
      <c r="D130" s="21">
        <f t="shared" si="7"/>
        <v>0.4991641660703783</v>
      </c>
      <c r="E130" s="21">
        <f t="shared" si="8"/>
        <v>3.864143591398816E-06</v>
      </c>
      <c r="F130" s="21">
        <f t="shared" si="9"/>
        <v>0.2491648646887362</v>
      </c>
      <c r="G130" s="21">
        <f t="shared" si="10"/>
        <v>0.12437417189639165</v>
      </c>
      <c r="H130" s="21">
        <f t="shared" si="11"/>
        <v>0.06208312979535621</v>
      </c>
      <c r="I130" s="21">
        <f t="shared" si="12"/>
        <v>1.928842013376787E-06</v>
      </c>
      <c r="J130" s="21">
        <f t="shared" si="13"/>
        <v>9.628088150887333E-07</v>
      </c>
    </row>
    <row r="131" spans="1:10" ht="12">
      <c r="A131" s="3">
        <f>MODEL!E153</f>
        <v>36.7</v>
      </c>
      <c r="B131" s="3">
        <f>MODEL!P153</f>
        <v>-0.8432772539911753</v>
      </c>
      <c r="D131" s="21">
        <f aca="true" t="shared" si="14" ref="D131:D194">A131*PI()/180</f>
        <v>0.640535835481919</v>
      </c>
      <c r="E131" s="21">
        <f aca="true" t="shared" si="15" ref="E131:E194">B131/206265</f>
        <v>-4.088319656709452E-06</v>
      </c>
      <c r="F131" s="21">
        <f aca="true" t="shared" si="16" ref="F131:F194">D131*D131</f>
        <v>0.41028615653651995</v>
      </c>
      <c r="G131" s="21">
        <f aca="true" t="shared" si="17" ref="G131:G194">D131*D131*D131</f>
        <v>0.2628029860637852</v>
      </c>
      <c r="H131" s="21">
        <f aca="true" t="shared" si="18" ref="H131:H194">D131*D131*D131*D131</f>
        <v>0.16833473024550977</v>
      </c>
      <c r="I131" s="21">
        <f aca="true" t="shared" si="19" ref="I131:I194">D131*E131</f>
        <v>-2.6187152470275412E-06</v>
      </c>
      <c r="J131" s="21">
        <f aca="true" t="shared" si="20" ref="J131:J194">D131*D131*E131</f>
        <v>-1.6773809586440258E-06</v>
      </c>
    </row>
    <row r="132" spans="1:10" ht="12">
      <c r="A132" s="3">
        <f>MODEL!E154</f>
        <v>36.8</v>
      </c>
      <c r="B132" s="3">
        <f>MODEL!P154</f>
        <v>-1.1566533454849264</v>
      </c>
      <c r="D132" s="21">
        <f t="shared" si="14"/>
        <v>0.6422811647339132</v>
      </c>
      <c r="E132" s="21">
        <f t="shared" si="15"/>
        <v>-5.607608394467924E-06</v>
      </c>
      <c r="F132" s="21">
        <f t="shared" si="16"/>
        <v>0.4125250945719521</v>
      </c>
      <c r="G132" s="21">
        <f t="shared" si="17"/>
        <v>0.26495709822364105</v>
      </c>
      <c r="H132" s="21">
        <f t="shared" si="18"/>
        <v>0.17017695365159802</v>
      </c>
      <c r="I132" s="21">
        <f t="shared" si="19"/>
        <v>-3.601661250970527E-06</v>
      </c>
      <c r="J132" s="21">
        <f t="shared" si="20"/>
        <v>-2.313279183250353E-06</v>
      </c>
    </row>
    <row r="133" spans="1:10" ht="12">
      <c r="A133" s="3">
        <f>MODEL!E155</f>
        <v>37</v>
      </c>
      <c r="B133" s="3">
        <f>MODEL!P155</f>
        <v>0.39949262768837457</v>
      </c>
      <c r="D133" s="21">
        <f t="shared" si="14"/>
        <v>0.6457718232379019</v>
      </c>
      <c r="E133" s="21">
        <f t="shared" si="15"/>
        <v>1.9367930947488648E-06</v>
      </c>
      <c r="F133" s="21">
        <f t="shared" si="16"/>
        <v>0.4170212476880041</v>
      </c>
      <c r="G133" s="21">
        <f t="shared" si="17"/>
        <v>0.2693005714484271</v>
      </c>
      <c r="H133" s="21">
        <f t="shared" si="18"/>
        <v>0.17390672102325966</v>
      </c>
      <c r="I133" s="21">
        <f t="shared" si="19"/>
        <v>1.250726408030553E-06</v>
      </c>
      <c r="J133" s="21">
        <f t="shared" si="20"/>
        <v>8.076838728856823E-07</v>
      </c>
    </row>
    <row r="134" spans="1:10" ht="12">
      <c r="A134" s="3">
        <f>MODEL!E156</f>
        <v>37.3</v>
      </c>
      <c r="B134" s="3">
        <f>MODEL!P156</f>
        <v>-0.12302302377838714</v>
      </c>
      <c r="D134" s="21">
        <f t="shared" si="14"/>
        <v>0.6510078109938848</v>
      </c>
      <c r="E134" s="21">
        <f t="shared" si="15"/>
        <v>-5.964318899395784E-07</v>
      </c>
      <c r="F134" s="21">
        <f t="shared" si="16"/>
        <v>0.4238111699750497</v>
      </c>
      <c r="G134" s="21">
        <f t="shared" si="17"/>
        <v>0.27590438204021434</v>
      </c>
      <c r="H134" s="21">
        <f t="shared" si="18"/>
        <v>0.17961590779562045</v>
      </c>
      <c r="I134" s="21">
        <f t="shared" si="19"/>
        <v>-3.8828181907651054E-07</v>
      </c>
      <c r="J134" s="21">
        <f t="shared" si="20"/>
        <v>-2.5277449708572277E-07</v>
      </c>
    </row>
    <row r="135" spans="1:10" ht="12">
      <c r="A135" s="3">
        <f>MODEL!E157</f>
        <v>51.1</v>
      </c>
      <c r="B135" s="3">
        <f>MODEL!P157</f>
        <v>-0.2444210880631772</v>
      </c>
      <c r="D135" s="21">
        <f t="shared" si="14"/>
        <v>0.8918632477691024</v>
      </c>
      <c r="E135" s="21">
        <f t="shared" si="15"/>
        <v>-1.1849857613418525E-06</v>
      </c>
      <c r="F135" s="21">
        <f t="shared" si="16"/>
        <v>0.7954200527212514</v>
      </c>
      <c r="G135" s="21">
        <f t="shared" si="17"/>
        <v>0.7094059115606459</v>
      </c>
      <c r="H135" s="21">
        <f t="shared" si="18"/>
        <v>0.6326930602710783</v>
      </c>
      <c r="I135" s="21">
        <f t="shared" si="19"/>
        <v>-1.056845249670487E-06</v>
      </c>
      <c r="J135" s="21">
        <f t="shared" si="20"/>
        <v>-9.425614367604686E-07</v>
      </c>
    </row>
    <row r="136" spans="1:10" ht="12">
      <c r="A136" s="3">
        <f>MODEL!E158</f>
        <v>51.6</v>
      </c>
      <c r="B136" s="3">
        <f>MODEL!P158</f>
        <v>-2.2299273689771724</v>
      </c>
      <c r="D136" s="21">
        <f t="shared" si="14"/>
        <v>0.9005898940290741</v>
      </c>
      <c r="E136" s="21">
        <f t="shared" si="15"/>
        <v>-1.0810982808412346E-05</v>
      </c>
      <c r="F136" s="21">
        <f t="shared" si="16"/>
        <v>0.8110621572272989</v>
      </c>
      <c r="G136" s="21">
        <f t="shared" si="17"/>
        <v>0.7304343822283254</v>
      </c>
      <c r="H136" s="21">
        <f t="shared" si="18"/>
        <v>0.6578218228861997</v>
      </c>
      <c r="I136" s="21">
        <f t="shared" si="19"/>
        <v>-9.736261861778216E-06</v>
      </c>
      <c r="J136" s="21">
        <f t="shared" si="20"/>
        <v>-8.76837903833816E-06</v>
      </c>
    </row>
    <row r="137" spans="1:10" ht="12">
      <c r="A137" s="3">
        <f>MODEL!E159</f>
        <v>52.2</v>
      </c>
      <c r="B137" s="3">
        <f>MODEL!P159</f>
        <v>-1.308507719286382</v>
      </c>
      <c r="D137" s="21">
        <f t="shared" si="14"/>
        <v>0.9110618695410401</v>
      </c>
      <c r="E137" s="21">
        <f t="shared" si="15"/>
        <v>-6.343818482468582E-06</v>
      </c>
      <c r="F137" s="21">
        <f t="shared" si="16"/>
        <v>0.8300337301316151</v>
      </c>
      <c r="G137" s="21">
        <f t="shared" si="17"/>
        <v>0.7562120819558323</v>
      </c>
      <c r="H137" s="21">
        <f t="shared" si="18"/>
        <v>0.6889559931562028</v>
      </c>
      <c r="I137" s="21">
        <f t="shared" si="19"/>
        <v>-5.7796111266668305E-06</v>
      </c>
      <c r="J137" s="21">
        <f t="shared" si="20"/>
        <v>-5.265583318281279E-06</v>
      </c>
    </row>
    <row r="138" spans="1:10" ht="12">
      <c r="A138" s="3">
        <f>MODEL!E160</f>
        <v>52.9</v>
      </c>
      <c r="B138" s="3">
        <f>MODEL!P160</f>
        <v>-2.1917541095785964</v>
      </c>
      <c r="D138" s="21">
        <f t="shared" si="14"/>
        <v>0.9232791743050003</v>
      </c>
      <c r="E138" s="21">
        <f t="shared" si="15"/>
        <v>-1.062591379816545E-05</v>
      </c>
      <c r="F138" s="21">
        <f t="shared" si="16"/>
        <v>0.8524444337053231</v>
      </c>
      <c r="G138" s="21">
        <f t="shared" si="17"/>
        <v>0.7870441928923443</v>
      </c>
      <c r="H138" s="21">
        <f t="shared" si="18"/>
        <v>0.726661512555189</v>
      </c>
      <c r="I138" s="21">
        <f t="shared" si="19"/>
        <v>-9.810684917806306E-06</v>
      </c>
      <c r="J138" s="21">
        <f t="shared" si="20"/>
        <v>-9.058001070278725E-06</v>
      </c>
    </row>
    <row r="139" spans="1:10" ht="12">
      <c r="A139" s="3">
        <f>MODEL!E161</f>
        <v>16.2</v>
      </c>
      <c r="B139" s="3">
        <f>MODEL!P161</f>
        <v>-0.10840291640070632</v>
      </c>
      <c r="D139" s="21">
        <f t="shared" si="14"/>
        <v>0.28274333882308134</v>
      </c>
      <c r="E139" s="21">
        <f t="shared" si="15"/>
        <v>-5.255516757603389E-07</v>
      </c>
      <c r="F139" s="21">
        <f t="shared" si="16"/>
        <v>0.07994379564882377</v>
      </c>
      <c r="G139" s="21">
        <f t="shared" si="17"/>
        <v>0.022603575699938556</v>
      </c>
      <c r="H139" s="21">
        <f t="shared" si="18"/>
        <v>0.006391010462740895</v>
      </c>
      <c r="I139" s="21">
        <f t="shared" si="19"/>
        <v>-1.485962355285437E-07</v>
      </c>
      <c r="J139" s="21">
        <f t="shared" si="20"/>
        <v>-4.2014595769881424E-08</v>
      </c>
    </row>
    <row r="140" spans="1:10" ht="12">
      <c r="A140" s="3">
        <f>MODEL!E162</f>
        <v>58.1</v>
      </c>
      <c r="B140" s="3">
        <f>MODEL!P162</f>
        <v>1.5562023593812029</v>
      </c>
      <c r="D140" s="21">
        <f t="shared" si="14"/>
        <v>1.0140362954087054</v>
      </c>
      <c r="E140" s="21">
        <f t="shared" si="15"/>
        <v>7.544674857010171E-06</v>
      </c>
      <c r="F140" s="21">
        <f t="shared" si="16"/>
        <v>1.0282696084062113</v>
      </c>
      <c r="G140" s="21">
        <f t="shared" si="17"/>
        <v>1.0427027043895947</v>
      </c>
      <c r="H140" s="21">
        <f t="shared" si="18"/>
        <v>1.0573383875718632</v>
      </c>
      <c r="I140" s="21">
        <f t="shared" si="19"/>
        <v>7.650574142065799E-06</v>
      </c>
      <c r="J140" s="21">
        <f t="shared" si="20"/>
        <v>7.757959860770037E-06</v>
      </c>
    </row>
    <row r="141" spans="1:10" ht="12">
      <c r="A141" s="3">
        <f>MODEL!E163</f>
        <v>61</v>
      </c>
      <c r="B141" s="3">
        <f>MODEL!P163</f>
        <v>2.2661760429480466</v>
      </c>
      <c r="D141" s="21">
        <f t="shared" si="14"/>
        <v>1.064650843716541</v>
      </c>
      <c r="E141" s="21">
        <f t="shared" si="15"/>
        <v>1.0986721173965756E-05</v>
      </c>
      <c r="F141" s="21">
        <f t="shared" si="16"/>
        <v>1.1334814190263425</v>
      </c>
      <c r="G141" s="21">
        <f t="shared" si="17"/>
        <v>1.2067619491034176</v>
      </c>
      <c r="H141" s="21">
        <f t="shared" si="18"/>
        <v>1.284780127277971</v>
      </c>
      <c r="I141" s="21">
        <f t="shared" si="19"/>
        <v>1.1697021967541028E-05</v>
      </c>
      <c r="J141" s="21">
        <f t="shared" si="20"/>
        <v>1.245324430671347E-05</v>
      </c>
    </row>
    <row r="142" spans="1:10" ht="12">
      <c r="A142" s="3">
        <f>MODEL!E164</f>
        <v>60.5</v>
      </c>
      <c r="B142" s="3">
        <f>MODEL!P164</f>
        <v>1.1689074341215644</v>
      </c>
      <c r="D142" s="21">
        <f t="shared" si="14"/>
        <v>1.0559241974565694</v>
      </c>
      <c r="E142" s="21">
        <f t="shared" si="15"/>
        <v>5.667017836867934E-06</v>
      </c>
      <c r="F142" s="21">
        <f t="shared" si="16"/>
        <v>1.1149759107743002</v>
      </c>
      <c r="G142" s="21">
        <f t="shared" si="17"/>
        <v>1.1773300437677605</v>
      </c>
      <c r="H142" s="21">
        <f t="shared" si="18"/>
        <v>1.2431712816069802</v>
      </c>
      <c r="I142" s="21">
        <f t="shared" si="19"/>
        <v>5.983941261366837E-06</v>
      </c>
      <c r="J142" s="21">
        <f t="shared" si="20"/>
        <v>6.31858837403603E-06</v>
      </c>
    </row>
    <row r="143" spans="1:10" ht="12">
      <c r="A143" s="3">
        <f>MODEL!E165</f>
        <v>59.2</v>
      </c>
      <c r="B143" s="3">
        <f>MODEL!P165</f>
        <v>0.8954022247425257</v>
      </c>
      <c r="D143" s="21">
        <f t="shared" si="14"/>
        <v>1.033234917180643</v>
      </c>
      <c r="E143" s="21">
        <f t="shared" si="15"/>
        <v>4.341028408806757E-06</v>
      </c>
      <c r="F143" s="21">
        <f t="shared" si="16"/>
        <v>1.06757439408129</v>
      </c>
      <c r="G143" s="21">
        <f t="shared" si="17"/>
        <v>1.103055140652757</v>
      </c>
      <c r="H143" s="21">
        <f t="shared" si="18"/>
        <v>1.1397150868980337</v>
      </c>
      <c r="I143" s="21">
        <f t="shared" si="19"/>
        <v>4.4853021284522675E-06</v>
      </c>
      <c r="J143" s="21">
        <f t="shared" si="20"/>
        <v>4.63437077322154E-06</v>
      </c>
    </row>
    <row r="144" spans="1:10" ht="12">
      <c r="A144" s="3">
        <f>MODEL!E166</f>
        <v>58.9</v>
      </c>
      <c r="B144" s="3">
        <f>MODEL!P166</f>
        <v>-0.38242992859083813</v>
      </c>
      <c r="D144" s="21">
        <f t="shared" si="14"/>
        <v>1.02799892942466</v>
      </c>
      <c r="E144" s="21">
        <f t="shared" si="15"/>
        <v>-1.854070872861795E-06</v>
      </c>
      <c r="F144" s="21">
        <f t="shared" si="16"/>
        <v>1.0567817988982473</v>
      </c>
      <c r="G144" s="21">
        <f t="shared" si="17"/>
        <v>1.0863705579028646</v>
      </c>
      <c r="H144" s="21">
        <f t="shared" si="18"/>
        <v>1.1167877704826155</v>
      </c>
      <c r="I144" s="21">
        <f t="shared" si="19"/>
        <v>-1.9059828723793703E-06</v>
      </c>
      <c r="J144" s="21">
        <f t="shared" si="20"/>
        <v>-1.9593483523077314E-06</v>
      </c>
    </row>
    <row r="145" spans="1:10" ht="12">
      <c r="A145" s="3">
        <f>MODEL!E167</f>
        <v>58.7</v>
      </c>
      <c r="B145" s="3">
        <f>MODEL!P167</f>
        <v>-0.13110871261417856</v>
      </c>
      <c r="D145" s="21">
        <f t="shared" si="14"/>
        <v>1.0245082709206714</v>
      </c>
      <c r="E145" s="21">
        <f t="shared" si="15"/>
        <v>-6.356323788048315E-07</v>
      </c>
      <c r="F145" s="21">
        <f t="shared" si="16"/>
        <v>1.0496171971848638</v>
      </c>
      <c r="G145" s="21">
        <f t="shared" si="17"/>
        <v>1.0753414998164663</v>
      </c>
      <c r="H145" s="21">
        <f t="shared" si="18"/>
        <v>1.1016962606262095</v>
      </c>
      <c r="I145" s="21">
        <f t="shared" si="19"/>
        <v>-6.512106293505312E-07</v>
      </c>
      <c r="J145" s="21">
        <f t="shared" si="20"/>
        <v>-6.671706758810749E-07</v>
      </c>
    </row>
    <row r="146" spans="1:10" ht="12">
      <c r="A146" s="3">
        <f>MODEL!E168</f>
        <v>58.4</v>
      </c>
      <c r="B146" s="3">
        <f>MODEL!P168</f>
        <v>0.30784943465707215</v>
      </c>
      <c r="D146" s="21">
        <f t="shared" si="14"/>
        <v>1.0192722831646883</v>
      </c>
      <c r="E146" s="21">
        <f t="shared" si="15"/>
        <v>1.4924947744749335E-06</v>
      </c>
      <c r="F146" s="21">
        <f t="shared" si="16"/>
        <v>1.0389159872277565</v>
      </c>
      <c r="G146" s="21">
        <f t="shared" si="17"/>
        <v>1.0589382703179315</v>
      </c>
      <c r="H146" s="21">
        <f t="shared" si="18"/>
        <v>1.079346428517424</v>
      </c>
      <c r="I146" s="21">
        <f t="shared" si="19"/>
        <v>1.521258556390432E-06</v>
      </c>
      <c r="J146" s="21">
        <f t="shared" si="20"/>
        <v>1.5505766820558933E-06</v>
      </c>
    </row>
    <row r="147" spans="1:10" ht="12">
      <c r="A147" s="3">
        <f>MODEL!E169</f>
        <v>57.8</v>
      </c>
      <c r="B147" s="3">
        <f>MODEL!P169</f>
        <v>0.6099622796690767</v>
      </c>
      <c r="D147" s="21">
        <f t="shared" si="14"/>
        <v>1.0088003076527225</v>
      </c>
      <c r="E147" s="21">
        <f t="shared" si="15"/>
        <v>2.957177803646167E-06</v>
      </c>
      <c r="F147" s="21">
        <f t="shared" si="16"/>
        <v>1.0176780607202276</v>
      </c>
      <c r="G147" s="21">
        <f t="shared" si="17"/>
        <v>1.0266339407459917</v>
      </c>
      <c r="H147" s="21">
        <f t="shared" si="18"/>
        <v>1.0356686352712834</v>
      </c>
      <c r="I147" s="21">
        <f t="shared" si="19"/>
        <v>2.9832018781020555E-06</v>
      </c>
      <c r="J147" s="21">
        <f t="shared" si="20"/>
        <v>3.009454972419533E-06</v>
      </c>
    </row>
    <row r="148" spans="1:10" ht="12">
      <c r="A148" s="3">
        <f>MODEL!E170</f>
        <v>57.2</v>
      </c>
      <c r="B148" s="3">
        <f>MODEL!P170</f>
        <v>-0.07005412400545197</v>
      </c>
      <c r="D148" s="21">
        <f t="shared" si="14"/>
        <v>0.9983283321407566</v>
      </c>
      <c r="E148" s="21">
        <f t="shared" si="15"/>
        <v>-3.396316583300704E-07</v>
      </c>
      <c r="F148" s="21">
        <f t="shared" si="16"/>
        <v>0.9966594587549448</v>
      </c>
      <c r="G148" s="21">
        <f t="shared" si="17"/>
        <v>0.9949933751711332</v>
      </c>
      <c r="H148" s="21">
        <f t="shared" si="18"/>
        <v>0.9933300767256994</v>
      </c>
      <c r="I148" s="21">
        <f t="shared" si="19"/>
        <v>-3.390639070028585E-07</v>
      </c>
      <c r="J148" s="21">
        <f t="shared" si="20"/>
        <v>-3.3849710476729226E-07</v>
      </c>
    </row>
    <row r="149" spans="1:10" ht="12">
      <c r="A149" s="3">
        <f>MODEL!E171</f>
        <v>56.6</v>
      </c>
      <c r="B149" s="3">
        <f>MODEL!P171</f>
        <v>1.1101747762637757</v>
      </c>
      <c r="D149" s="21">
        <f t="shared" si="14"/>
        <v>0.9878563566287906</v>
      </c>
      <c r="E149" s="21">
        <f t="shared" si="15"/>
        <v>5.3822741437654264E-06</v>
      </c>
      <c r="F149" s="21">
        <f t="shared" si="16"/>
        <v>0.9758601813319082</v>
      </c>
      <c r="G149" s="21">
        <f t="shared" si="17"/>
        <v>0.9640096833096498</v>
      </c>
      <c r="H149" s="21">
        <f t="shared" si="18"/>
        <v>0.9523030935091448</v>
      </c>
      <c r="I149" s="21">
        <f t="shared" si="19"/>
        <v>5.316913726037457E-06</v>
      </c>
      <c r="J149" s="21">
        <f t="shared" si="20"/>
        <v>5.25234702191297E-06</v>
      </c>
    </row>
    <row r="150" spans="1:10" ht="12">
      <c r="A150" s="3">
        <f>MODEL!E172</f>
        <v>56</v>
      </c>
      <c r="B150" s="3">
        <f>MODEL!P172</f>
        <v>-0.012745546564246979</v>
      </c>
      <c r="D150" s="21">
        <f t="shared" si="14"/>
        <v>0.9773843811168246</v>
      </c>
      <c r="E150" s="21">
        <f t="shared" si="15"/>
        <v>-6.179209543183274E-08</v>
      </c>
      <c r="F150" s="21">
        <f t="shared" si="16"/>
        <v>0.9552802284511182</v>
      </c>
      <c r="G150" s="21">
        <f t="shared" si="17"/>
        <v>0.9336759748778349</v>
      </c>
      <c r="H150" s="21">
        <f t="shared" si="18"/>
        <v>0.9125603148696205</v>
      </c>
      <c r="I150" s="21">
        <f t="shared" si="19"/>
        <v>-6.03946289515536E-08</v>
      </c>
      <c r="J150" s="21">
        <f t="shared" si="20"/>
        <v>-5.902876704059447E-08</v>
      </c>
    </row>
    <row r="151" spans="1:10" ht="12">
      <c r="A151" s="3">
        <f>MODEL!E173</f>
        <v>55.4</v>
      </c>
      <c r="B151" s="3">
        <f>MODEL!P173</f>
        <v>1.0825543732772331</v>
      </c>
      <c r="D151" s="21">
        <f t="shared" si="14"/>
        <v>0.9669124056048585</v>
      </c>
      <c r="E151" s="21">
        <f t="shared" si="15"/>
        <v>5.248366777093705E-06</v>
      </c>
      <c r="F151" s="21">
        <f t="shared" si="16"/>
        <v>0.9349196001125744</v>
      </c>
      <c r="G151" s="21">
        <f t="shared" si="17"/>
        <v>0.9039853595919816</v>
      </c>
      <c r="H151" s="21">
        <f t="shared" si="18"/>
        <v>0.874074658674656</v>
      </c>
      <c r="I151" s="21">
        <f t="shared" si="19"/>
        <v>5.0747109459362925E-06</v>
      </c>
      <c r="J151" s="21">
        <f t="shared" si="20"/>
        <v>4.9068009684845675E-06</v>
      </c>
    </row>
    <row r="152" spans="1:10" ht="12">
      <c r="A152" s="3">
        <f>MODEL!E174</f>
        <v>54.8</v>
      </c>
      <c r="B152" s="3">
        <f>MODEL!P174</f>
        <v>0.27646614209946563</v>
      </c>
      <c r="D152" s="21">
        <f t="shared" si="14"/>
        <v>0.9564404300928925</v>
      </c>
      <c r="E152" s="21">
        <f t="shared" si="15"/>
        <v>1.3403444214940277E-06</v>
      </c>
      <c r="F152" s="21">
        <f t="shared" si="16"/>
        <v>0.9147782963162772</v>
      </c>
      <c r="G152" s="21">
        <f t="shared" si="17"/>
        <v>0.8749309471683836</v>
      </c>
      <c r="H152" s="21">
        <f t="shared" si="18"/>
        <v>0.8368193314113106</v>
      </c>
      <c r="I152" s="21">
        <f t="shared" si="19"/>
        <v>1.281959594966357E-06</v>
      </c>
      <c r="J152" s="21">
        <f t="shared" si="20"/>
        <v>1.2261179863713327E-06</v>
      </c>
    </row>
    <row r="153" spans="1:10" ht="12">
      <c r="A153" s="3">
        <f>MODEL!E175</f>
        <v>54.3</v>
      </c>
      <c r="B153" s="3">
        <f>MODEL!P175</f>
        <v>-0.1285254028391023</v>
      </c>
      <c r="D153" s="21">
        <f t="shared" si="14"/>
        <v>0.9477137838329208</v>
      </c>
      <c r="E153" s="21">
        <f t="shared" si="15"/>
        <v>-6.231081513543369E-07</v>
      </c>
      <c r="F153" s="21">
        <f t="shared" si="16"/>
        <v>0.8981614160669121</v>
      </c>
      <c r="G153" s="21">
        <f t="shared" si="17"/>
        <v>0.8511999541135076</v>
      </c>
      <c r="H153" s="21">
        <f t="shared" si="18"/>
        <v>0.8066939293113209</v>
      </c>
      <c r="I153" s="21">
        <f t="shared" si="19"/>
        <v>-5.905281838571549E-07</v>
      </c>
      <c r="J153" s="21">
        <f t="shared" si="20"/>
        <v>-5.59651699583247E-07</v>
      </c>
    </row>
    <row r="154" spans="1:10" ht="12">
      <c r="A154" s="3">
        <f>MODEL!E176</f>
        <v>53.7</v>
      </c>
      <c r="B154" s="3">
        <f>MODEL!P176</f>
        <v>0.5750904562268744</v>
      </c>
      <c r="D154" s="21">
        <f t="shared" si="14"/>
        <v>0.9372418083209549</v>
      </c>
      <c r="E154" s="21">
        <f t="shared" si="15"/>
        <v>2.7881145915539444E-06</v>
      </c>
      <c r="F154" s="21">
        <f t="shared" si="16"/>
        <v>0.8784222072647336</v>
      </c>
      <c r="G154" s="21">
        <f t="shared" si="17"/>
        <v>0.8232940180060836</v>
      </c>
      <c r="H154" s="21">
        <f t="shared" si="18"/>
        <v>0.7716255742158467</v>
      </c>
      <c r="I154" s="21">
        <f t="shared" si="19"/>
        <v>2.6131375615940596E-06</v>
      </c>
      <c r="J154" s="21">
        <f t="shared" si="20"/>
        <v>2.449141773619827E-06</v>
      </c>
    </row>
    <row r="155" spans="1:10" ht="12">
      <c r="A155" s="3">
        <f>MODEL!E177</f>
        <v>53.1</v>
      </c>
      <c r="B155" s="3">
        <f>MODEL!P177</f>
        <v>-0.43032405572927246</v>
      </c>
      <c r="D155" s="21">
        <f t="shared" si="14"/>
        <v>0.926769832808989</v>
      </c>
      <c r="E155" s="21">
        <f t="shared" si="15"/>
        <v>-2.086267935564795E-06</v>
      </c>
      <c r="F155" s="21">
        <f t="shared" si="16"/>
        <v>0.8589023230048013</v>
      </c>
      <c r="G155" s="21">
        <f t="shared" si="17"/>
        <v>0.796004762290412</v>
      </c>
      <c r="H155" s="21">
        <f t="shared" si="18"/>
        <v>0.7377132004630441</v>
      </c>
      <c r="I155" s="21">
        <f t="shared" si="19"/>
        <v>-1.9334901858381396E-06</v>
      </c>
      <c r="J155" s="21">
        <f t="shared" si="20"/>
        <v>-1.7919003762670335E-06</v>
      </c>
    </row>
    <row r="156" spans="1:10" ht="12">
      <c r="A156" s="3">
        <f>MODEL!E178</f>
        <v>52.6</v>
      </c>
      <c r="B156" s="3">
        <f>MODEL!P178</f>
        <v>1.273025663493442</v>
      </c>
      <c r="D156" s="21">
        <f t="shared" si="14"/>
        <v>0.9180431865490173</v>
      </c>
      <c r="E156" s="21">
        <f t="shared" si="15"/>
        <v>6.171796783232454E-06</v>
      </c>
      <c r="F156" s="21">
        <f t="shared" si="16"/>
        <v>0.8428032923690738</v>
      </c>
      <c r="G156" s="21">
        <f t="shared" si="17"/>
        <v>0.7737298201605076</v>
      </c>
      <c r="H156" s="21">
        <f t="shared" si="18"/>
        <v>0.7103173896281505</v>
      </c>
      <c r="I156" s="21">
        <f t="shared" si="19"/>
        <v>5.665975985611696E-06</v>
      </c>
      <c r="J156" s="21">
        <f t="shared" si="20"/>
        <v>5.201610648741171E-06</v>
      </c>
    </row>
    <row r="157" spans="1:10" ht="12">
      <c r="A157" s="3">
        <f>MODEL!E179</f>
        <v>52.1</v>
      </c>
      <c r="B157" s="3">
        <f>MODEL!P179</f>
        <v>-0.0382708470265527</v>
      </c>
      <c r="D157" s="21">
        <f t="shared" si="14"/>
        <v>0.9093165402890457</v>
      </c>
      <c r="E157" s="21">
        <f t="shared" si="15"/>
        <v>-1.8554212797397861E-07</v>
      </c>
      <c r="F157" s="21">
        <f t="shared" si="16"/>
        <v>0.8268565704432398</v>
      </c>
      <c r="G157" s="21">
        <f t="shared" si="17"/>
        <v>0.7518743559507124</v>
      </c>
      <c r="H157" s="21">
        <f t="shared" si="18"/>
        <v>0.6836917880851563</v>
      </c>
      <c r="I157" s="21">
        <f t="shared" si="19"/>
        <v>-1.687165258871656E-07</v>
      </c>
      <c r="J157" s="21">
        <f t="shared" si="20"/>
        <v>-1.5341672760930467E-07</v>
      </c>
    </row>
    <row r="158" spans="1:10" ht="12">
      <c r="A158" s="3">
        <f>MODEL!E180</f>
        <v>51.5</v>
      </c>
      <c r="B158" s="3">
        <f>MODEL!P180</f>
        <v>-0.744371514283884</v>
      </c>
      <c r="D158" s="21">
        <f t="shared" si="14"/>
        <v>0.8988445647770796</v>
      </c>
      <c r="E158" s="21">
        <f t="shared" si="15"/>
        <v>-3.6088115496273435E-06</v>
      </c>
      <c r="F158" s="21">
        <f t="shared" si="16"/>
        <v>0.8079215516292977</v>
      </c>
      <c r="G158" s="21">
        <f t="shared" si="17"/>
        <v>0.7261958954482589</v>
      </c>
      <c r="H158" s="21">
        <f t="shared" si="18"/>
        <v>0.6527372335870919</v>
      </c>
      <c r="I158" s="21">
        <f t="shared" si="19"/>
        <v>-3.243760646687288E-06</v>
      </c>
      <c r="J158" s="21">
        <f t="shared" si="20"/>
        <v>-2.9156366267126535E-06</v>
      </c>
    </row>
    <row r="159" spans="1:10" ht="12">
      <c r="A159" s="3">
        <f>MODEL!E181</f>
        <v>50.5</v>
      </c>
      <c r="B159" s="3">
        <f>MODEL!P181</f>
        <v>-0.809109595697862</v>
      </c>
      <c r="D159" s="21">
        <f t="shared" si="14"/>
        <v>0.8813912722571364</v>
      </c>
      <c r="E159" s="21">
        <f t="shared" si="15"/>
        <v>-3.922670330389848E-06</v>
      </c>
      <c r="F159" s="21">
        <f t="shared" si="16"/>
        <v>0.7768505748110536</v>
      </c>
      <c r="G159" s="21">
        <f t="shared" si="17"/>
        <v>0.6847093164864022</v>
      </c>
      <c r="H159" s="21">
        <f t="shared" si="18"/>
        <v>0.6034968155842643</v>
      </c>
      <c r="I159" s="21">
        <f t="shared" si="19"/>
        <v>-3.45740739314763E-06</v>
      </c>
      <c r="J159" s="21">
        <f t="shared" si="20"/>
        <v>-3.047328700957619E-06</v>
      </c>
    </row>
    <row r="160" spans="1:10" ht="12">
      <c r="A160" s="3">
        <f>MODEL!E182</f>
        <v>50.2</v>
      </c>
      <c r="B160" s="3">
        <f>MODEL!P182</f>
        <v>-1.0484998908554246</v>
      </c>
      <c r="D160" s="21">
        <f t="shared" si="14"/>
        <v>0.8761552845011534</v>
      </c>
      <c r="E160" s="21">
        <f t="shared" si="15"/>
        <v>-5.083266142367463E-06</v>
      </c>
      <c r="F160" s="21">
        <f t="shared" si="16"/>
        <v>0.7676480825592971</v>
      </c>
      <c r="G160" s="21">
        <f t="shared" si="17"/>
        <v>0.6725789241715059</v>
      </c>
      <c r="H160" s="21">
        <f t="shared" si="18"/>
        <v>0.5892835786569655</v>
      </c>
      <c r="I160" s="21">
        <f t="shared" si="19"/>
        <v>-4.453730493161045E-06</v>
      </c>
      <c r="J160" s="21">
        <f t="shared" si="20"/>
        <v>-3.902159507326978E-06</v>
      </c>
    </row>
    <row r="161" spans="1:10" ht="12">
      <c r="A161" s="3">
        <f>MODEL!E183</f>
        <v>49.9</v>
      </c>
      <c r="B161" s="3">
        <f>MODEL!P183</f>
        <v>0.90292234365198</v>
      </c>
      <c r="D161" s="21">
        <f t="shared" si="14"/>
        <v>0.8709192967451703</v>
      </c>
      <c r="E161" s="21">
        <f t="shared" si="15"/>
        <v>4.377486939868519E-06</v>
      </c>
      <c r="F161" s="21">
        <f t="shared" si="16"/>
        <v>0.758500421443102</v>
      </c>
      <c r="G161" s="21">
        <f t="shared" si="17"/>
        <v>0.6605926536241418</v>
      </c>
      <c r="H161" s="21">
        <f t="shared" si="18"/>
        <v>0.5753228893293635</v>
      </c>
      <c r="I161" s="21">
        <f t="shared" si="19"/>
        <v>3.812437847181458E-06</v>
      </c>
      <c r="J161" s="21">
        <f t="shared" si="20"/>
        <v>3.3203256887519465E-06</v>
      </c>
    </row>
    <row r="162" spans="1:10" ht="12">
      <c r="A162" s="3">
        <f>MODEL!E184</f>
        <v>40</v>
      </c>
      <c r="B162" s="3">
        <f>MODEL!P184</f>
        <v>1.7106486380242245</v>
      </c>
      <c r="D162" s="21">
        <f t="shared" si="14"/>
        <v>0.6981317007977318</v>
      </c>
      <c r="E162" s="21">
        <f t="shared" si="15"/>
        <v>8.293450842480424E-06</v>
      </c>
      <c r="F162" s="21">
        <f t="shared" si="16"/>
        <v>0.4873878716587337</v>
      </c>
      <c r="G162" s="21">
        <f t="shared" si="17"/>
        <v>0.3402609237892984</v>
      </c>
      <c r="H162" s="21">
        <f t="shared" si="18"/>
        <v>0.23754693744003028</v>
      </c>
      <c r="I162" s="21">
        <f t="shared" si="19"/>
        <v>5.78992094214324E-06</v>
      </c>
      <c r="J162" s="21">
        <f t="shared" si="20"/>
        <v>4.042127354822866E-06</v>
      </c>
    </row>
    <row r="163" spans="1:10" ht="12">
      <c r="A163" s="3">
        <f>MODEL!E185</f>
        <v>43.6</v>
      </c>
      <c r="B163" s="3">
        <f>MODEL!P185</f>
        <v>0.7809559207805989</v>
      </c>
      <c r="D163" s="21">
        <f t="shared" si="14"/>
        <v>0.7609635538695277</v>
      </c>
      <c r="E163" s="21">
        <f t="shared" si="15"/>
        <v>3.7861775908690224E-06</v>
      </c>
      <c r="F163" s="21">
        <f t="shared" si="16"/>
        <v>0.5790655303177417</v>
      </c>
      <c r="G163" s="21">
        <f t="shared" si="17"/>
        <v>0.44064776387393145</v>
      </c>
      <c r="H163" s="21">
        <f t="shared" si="18"/>
        <v>0.3353168884021674</v>
      </c>
      <c r="I163" s="21">
        <f t="shared" si="19"/>
        <v>2.881143155128858E-06</v>
      </c>
      <c r="J163" s="21">
        <f t="shared" si="20"/>
        <v>2.19244493453372E-06</v>
      </c>
    </row>
    <row r="164" spans="1:10" ht="12">
      <c r="A164" s="3">
        <f>MODEL!E186</f>
        <v>43.1</v>
      </c>
      <c r="B164" s="3">
        <f>MODEL!P186</f>
        <v>-1.1148005775908416</v>
      </c>
      <c r="D164" s="21">
        <f t="shared" si="14"/>
        <v>0.7522369076095561</v>
      </c>
      <c r="E164" s="21">
        <f t="shared" si="15"/>
        <v>-5.40470064039387E-06</v>
      </c>
      <c r="F164" s="21">
        <f t="shared" si="16"/>
        <v>0.5658603651699878</v>
      </c>
      <c r="G164" s="21">
        <f t="shared" si="17"/>
        <v>0.4256610512342858</v>
      </c>
      <c r="H164" s="21">
        <f t="shared" si="18"/>
        <v>0.320197952870312</v>
      </c>
      <c r="I164" s="21">
        <f t="shared" si="19"/>
        <v>-4.065615296285272E-06</v>
      </c>
      <c r="J164" s="21">
        <f t="shared" si="20"/>
        <v>-3.0583058780077427E-06</v>
      </c>
    </row>
    <row r="165" spans="1:10" ht="12">
      <c r="A165" s="3">
        <f>MODEL!E187</f>
        <v>42.9</v>
      </c>
      <c r="B165" s="3">
        <f>MODEL!P187</f>
        <v>-0.04760412386734458</v>
      </c>
      <c r="D165" s="21">
        <f t="shared" si="14"/>
        <v>0.7487462491055674</v>
      </c>
      <c r="E165" s="21">
        <f t="shared" si="15"/>
        <v>-2.3079108848978054E-07</v>
      </c>
      <c r="F165" s="21">
        <f t="shared" si="16"/>
        <v>0.5606209455496565</v>
      </c>
      <c r="G165" s="21">
        <f t="shared" si="17"/>
        <v>0.41976283015032184</v>
      </c>
      <c r="H165" s="21">
        <f t="shared" si="18"/>
        <v>0.31429584458899085</v>
      </c>
      <c r="I165" s="21">
        <f t="shared" si="19"/>
        <v>-1.728039618337143E-07</v>
      </c>
      <c r="J165" s="21">
        <f t="shared" si="20"/>
        <v>-1.293863182535752E-07</v>
      </c>
    </row>
    <row r="166" spans="1:10" ht="12">
      <c r="A166" s="3">
        <f>MODEL!E188</f>
        <v>42.8</v>
      </c>
      <c r="B166" s="3">
        <f>MODEL!P188</f>
        <v>0.6975936599170041</v>
      </c>
      <c r="D166" s="21">
        <f t="shared" si="14"/>
        <v>0.747000919853573</v>
      </c>
      <c r="E166" s="21">
        <f t="shared" si="15"/>
        <v>3.3820263249557803E-06</v>
      </c>
      <c r="F166" s="21">
        <f t="shared" si="16"/>
        <v>0.5580103742620841</v>
      </c>
      <c r="G166" s="21">
        <f t="shared" si="17"/>
        <v>0.41683426286161335</v>
      </c>
      <c r="H166" s="21">
        <f t="shared" si="18"/>
        <v>0.3113755777841112</v>
      </c>
      <c r="I166" s="21">
        <f t="shared" si="19"/>
        <v>2.5263767757109666E-06</v>
      </c>
      <c r="J166" s="21">
        <f t="shared" si="20"/>
        <v>1.8872057753527958E-06</v>
      </c>
    </row>
    <row r="167" spans="1:10" ht="12">
      <c r="A167" s="3">
        <f>MODEL!E189</f>
        <v>42.6</v>
      </c>
      <c r="B167" s="3">
        <f>MODEL!P189</f>
        <v>1.2358673124215755</v>
      </c>
      <c r="D167" s="21">
        <f t="shared" si="14"/>
        <v>0.7435102613495844</v>
      </c>
      <c r="E167" s="21">
        <f t="shared" si="15"/>
        <v>5.991648182782225E-06</v>
      </c>
      <c r="F167" s="21">
        <f t="shared" si="16"/>
        <v>0.5528075087321274</v>
      </c>
      <c r="G167" s="21">
        <f t="shared" si="17"/>
        <v>0.4110180552934367</v>
      </c>
      <c r="H167" s="21">
        <f t="shared" si="18"/>
        <v>0.30559614171062105</v>
      </c>
      <c r="I167" s="21">
        <f t="shared" si="19"/>
        <v>4.454851906295174E-06</v>
      </c>
      <c r="J167" s="21">
        <f t="shared" si="20"/>
        <v>3.3122281051232196E-06</v>
      </c>
    </row>
    <row r="168" spans="1:10" ht="12">
      <c r="A168" s="3">
        <f>MODEL!E190</f>
        <v>42.5</v>
      </c>
      <c r="B168" s="3">
        <f>MODEL!P190</f>
        <v>0.2849008481105386</v>
      </c>
      <c r="D168" s="21">
        <f t="shared" si="14"/>
        <v>0.7417649320975901</v>
      </c>
      <c r="E168" s="21">
        <f t="shared" si="15"/>
        <v>1.3812369917850272E-06</v>
      </c>
      <c r="F168" s="21">
        <f t="shared" si="16"/>
        <v>0.5502152144897424</v>
      </c>
      <c r="G168" s="21">
        <f t="shared" si="17"/>
        <v>0.40813035121504476</v>
      </c>
      <c r="H168" s="21">
        <f t="shared" si="18"/>
        <v>0.30273678225599326</v>
      </c>
      <c r="I168" s="21">
        <f t="shared" si="19"/>
        <v>1.0245531634221004E-06</v>
      </c>
      <c r="J168" s="21">
        <f t="shared" si="20"/>
        <v>7.599776076961654E-07</v>
      </c>
    </row>
    <row r="169" spans="1:10" ht="12">
      <c r="A169" s="3">
        <f>MODEL!E191</f>
        <v>33.8</v>
      </c>
      <c r="B169" s="3">
        <f>MODEL!P191</f>
        <v>-0.14358220051856563</v>
      </c>
      <c r="D169" s="21">
        <f t="shared" si="14"/>
        <v>0.5899212871740833</v>
      </c>
      <c r="E169" s="21">
        <f t="shared" si="15"/>
        <v>-6.961054978719882E-07</v>
      </c>
      <c r="F169" s="21">
        <f t="shared" si="16"/>
        <v>0.3480071250611273</v>
      </c>
      <c r="G169" s="21">
        <f t="shared" si="17"/>
        <v>0.2052968111618124</v>
      </c>
      <c r="H169" s="21">
        <f t="shared" si="18"/>
        <v>0.12110895909331108</v>
      </c>
      <c r="I169" s="21">
        <f t="shared" si="19"/>
        <v>-4.1064745131359934E-07</v>
      </c>
      <c r="J169" s="21">
        <f t="shared" si="20"/>
        <v>-2.422496730536753E-07</v>
      </c>
    </row>
    <row r="170" spans="1:10" ht="12">
      <c r="A170" s="3">
        <f>MODEL!E192</f>
        <v>43.5</v>
      </c>
      <c r="B170" s="3">
        <f>MODEL!P192</f>
        <v>-1.8328116385360858</v>
      </c>
      <c r="D170" s="21">
        <f t="shared" si="14"/>
        <v>0.7592182246175333</v>
      </c>
      <c r="E170" s="21">
        <f t="shared" si="15"/>
        <v>-8.885713225879746E-06</v>
      </c>
      <c r="F170" s="21">
        <f t="shared" si="16"/>
        <v>0.5764123125913992</v>
      </c>
      <c r="G170" s="21">
        <f t="shared" si="17"/>
        <v>0.4376227326133288</v>
      </c>
      <c r="H170" s="21">
        <f t="shared" si="18"/>
        <v>0.332251154106965</v>
      </c>
      <c r="I170" s="21">
        <f t="shared" si="19"/>
        <v>-6.7461954198129554E-06</v>
      </c>
      <c r="J170" s="21">
        <f t="shared" si="20"/>
        <v>-5.121834509553326E-06</v>
      </c>
    </row>
    <row r="171" spans="1:10" ht="12">
      <c r="A171" s="3">
        <f>MODEL!E193</f>
        <v>38.3</v>
      </c>
      <c r="B171" s="3">
        <f>MODEL!P193</f>
        <v>0.49287701002867834</v>
      </c>
      <c r="D171" s="21">
        <f t="shared" si="14"/>
        <v>0.6684611035138281</v>
      </c>
      <c r="E171" s="21">
        <f t="shared" si="15"/>
        <v>2.3895329310773924E-06</v>
      </c>
      <c r="F171" s="21">
        <f t="shared" si="16"/>
        <v>0.4468402469109249</v>
      </c>
      <c r="G171" s="21">
        <f t="shared" si="17"/>
        <v>0.2986953245444683</v>
      </c>
      <c r="H171" s="21">
        <f t="shared" si="18"/>
        <v>0.1996662062594163</v>
      </c>
      <c r="I171" s="21">
        <f t="shared" si="19"/>
        <v>1.597309819990626E-06</v>
      </c>
      <c r="J171" s="21">
        <f t="shared" si="20"/>
        <v>1.0677394849244082E-06</v>
      </c>
    </row>
    <row r="172" spans="1:10" ht="12">
      <c r="A172" s="3">
        <f>MODEL!E194</f>
        <v>51.6</v>
      </c>
      <c r="B172" s="3">
        <f>MODEL!P194</f>
        <v>-3.9204743224598246</v>
      </c>
      <c r="D172" s="21">
        <f t="shared" si="14"/>
        <v>0.9005898940290741</v>
      </c>
      <c r="E172" s="21">
        <f t="shared" si="15"/>
        <v>-1.9006978025645768E-05</v>
      </c>
      <c r="F172" s="21">
        <f t="shared" si="16"/>
        <v>0.8110621572272989</v>
      </c>
      <c r="G172" s="21">
        <f t="shared" si="17"/>
        <v>0.7304343822283254</v>
      </c>
      <c r="H172" s="21">
        <f t="shared" si="18"/>
        <v>0.6578218228861997</v>
      </c>
      <c r="I172" s="21">
        <f t="shared" si="19"/>
        <v>-1.7117492325929264E-05</v>
      </c>
      <c r="J172" s="21">
        <f t="shared" si="20"/>
        <v>-1.5415840599852123E-05</v>
      </c>
    </row>
    <row r="173" spans="1:10" ht="12">
      <c r="A173" s="3">
        <f>MODEL!E195</f>
        <v>52</v>
      </c>
      <c r="B173" s="3">
        <f>MODEL!P195</f>
        <v>-3.5010084670912107</v>
      </c>
      <c r="D173" s="21">
        <f t="shared" si="14"/>
        <v>0.9075712110370514</v>
      </c>
      <c r="E173" s="21">
        <f t="shared" si="15"/>
        <v>-1.697335208150297E-05</v>
      </c>
      <c r="F173" s="21">
        <f t="shared" si="16"/>
        <v>0.82368550310326</v>
      </c>
      <c r="G173" s="21">
        <f t="shared" si="17"/>
        <v>0.7475532495650887</v>
      </c>
      <c r="H173" s="21">
        <f t="shared" si="18"/>
        <v>0.6784578080224707</v>
      </c>
      <c r="I173" s="21">
        <f t="shared" si="19"/>
        <v>-1.540452570396791E-05</v>
      </c>
      <c r="J173" s="21">
        <f t="shared" si="20"/>
        <v>-1.3980704048601542E-05</v>
      </c>
    </row>
    <row r="174" spans="1:10" ht="12">
      <c r="A174" s="3">
        <f>MODEL!E196</f>
        <v>52.3</v>
      </c>
      <c r="B174" s="3">
        <f>MODEL!P196</f>
        <v>-3.002392635048551</v>
      </c>
      <c r="D174" s="21">
        <f t="shared" si="14"/>
        <v>0.9128071987930342</v>
      </c>
      <c r="E174" s="21">
        <f t="shared" si="15"/>
        <v>-1.455599658230214E-05</v>
      </c>
      <c r="F174" s="21">
        <f t="shared" si="16"/>
        <v>0.8332169821683858</v>
      </c>
      <c r="G174" s="21">
        <f t="shared" si="17"/>
        <v>0.7605664594799098</v>
      </c>
      <c r="H174" s="21">
        <f t="shared" si="18"/>
        <v>0.6942505393737921</v>
      </c>
      <c r="I174" s="21">
        <f t="shared" si="19"/>
        <v>-1.3286818465932196E-05</v>
      </c>
      <c r="J174" s="21">
        <f t="shared" si="20"/>
        <v>-1.2128303544759127E-05</v>
      </c>
    </row>
    <row r="175" spans="1:10" ht="12">
      <c r="A175" s="3">
        <f>MODEL!E197</f>
        <v>50.3</v>
      </c>
      <c r="B175" s="3">
        <f>MODEL!P197</f>
        <v>-3.423179987550256</v>
      </c>
      <c r="D175" s="21">
        <f t="shared" si="14"/>
        <v>0.8779006137531478</v>
      </c>
      <c r="E175" s="21">
        <f t="shared" si="15"/>
        <v>-1.6596029319323474E-05</v>
      </c>
      <c r="F175" s="21">
        <f t="shared" si="16"/>
        <v>0.7707094876281535</v>
      </c>
      <c r="G175" s="21">
        <f t="shared" si="17"/>
        <v>0.67660633221413</v>
      </c>
      <c r="H175" s="21">
        <f t="shared" si="18"/>
        <v>0.593993114320051</v>
      </c>
      <c r="I175" s="21">
        <f t="shared" si="19"/>
        <v>-1.4569664325299312E-05</v>
      </c>
      <c r="J175" s="21">
        <f t="shared" si="20"/>
        <v>-1.2790717253357608E-05</v>
      </c>
    </row>
    <row r="176" spans="1:10" ht="12">
      <c r="A176" s="3">
        <f>MODEL!E198</f>
        <v>62.1</v>
      </c>
      <c r="B176" s="3">
        <f>MODEL!P198</f>
        <v>-0.6627562472334176</v>
      </c>
      <c r="D176" s="21">
        <f t="shared" si="14"/>
        <v>1.0838494654884787</v>
      </c>
      <c r="E176" s="21">
        <f t="shared" si="15"/>
        <v>-3.213129940772393E-06</v>
      </c>
      <c r="F176" s="21">
        <f t="shared" si="16"/>
        <v>1.174729663839661</v>
      </c>
      <c r="G176" s="21">
        <f t="shared" si="17"/>
        <v>1.2732301182460768</v>
      </c>
      <c r="H176" s="21">
        <f t="shared" si="18"/>
        <v>1.3799897831048429</v>
      </c>
      <c r="I176" s="21">
        <f t="shared" si="19"/>
        <v>-3.4825491688511853E-06</v>
      </c>
      <c r="J176" s="21">
        <f t="shared" si="20"/>
        <v>-3.7745590551967027E-06</v>
      </c>
    </row>
    <row r="177" spans="1:10" ht="12">
      <c r="A177" s="3">
        <f>MODEL!E199</f>
        <v>62.5</v>
      </c>
      <c r="B177" s="3">
        <f>MODEL!P199</f>
        <v>-0.5235152129087766</v>
      </c>
      <c r="D177" s="21">
        <f t="shared" si="14"/>
        <v>1.0908307824964558</v>
      </c>
      <c r="E177" s="21">
        <f t="shared" si="15"/>
        <v>-2.5380709907583765E-06</v>
      </c>
      <c r="F177" s="21">
        <f t="shared" si="16"/>
        <v>1.1899117960418302</v>
      </c>
      <c r="G177" s="21">
        <f t="shared" si="17"/>
        <v>1.2979924155780727</v>
      </c>
      <c r="H177" s="21">
        <f t="shared" si="18"/>
        <v>1.4158900823594938</v>
      </c>
      <c r="I177" s="21">
        <f t="shared" si="19"/>
        <v>-2.7686059648805146E-06</v>
      </c>
      <c r="J177" s="21">
        <f t="shared" si="20"/>
        <v>-3.020080611094967E-06</v>
      </c>
    </row>
    <row r="178" spans="1:10" ht="12">
      <c r="A178" s="3">
        <f>MODEL!E200</f>
        <v>62.9</v>
      </c>
      <c r="B178" s="3">
        <f>MODEL!P200</f>
        <v>-1.4062226252275423</v>
      </c>
      <c r="D178" s="21">
        <f t="shared" si="14"/>
        <v>1.0978120995044331</v>
      </c>
      <c r="E178" s="21">
        <f t="shared" si="15"/>
        <v>-6.817553269956329E-06</v>
      </c>
      <c r="F178" s="21">
        <f t="shared" si="16"/>
        <v>1.2051914058183315</v>
      </c>
      <c r="G178" s="21">
        <f t="shared" si="17"/>
        <v>1.3230737075261219</v>
      </c>
      <c r="H178" s="21">
        <f t="shared" si="18"/>
        <v>1.4524863246583661</v>
      </c>
      <c r="I178" s="21">
        <f t="shared" si="19"/>
        <v>-7.484392468774071E-06</v>
      </c>
      <c r="J178" s="21">
        <f t="shared" si="20"/>
        <v>-8.216456609660032E-06</v>
      </c>
    </row>
    <row r="179" spans="1:10" ht="12">
      <c r="A179" s="3">
        <f>MODEL!E201</f>
        <v>64.5</v>
      </c>
      <c r="B179" s="3">
        <f>MODEL!P201</f>
        <v>1.40399993930491</v>
      </c>
      <c r="D179" s="21">
        <f t="shared" si="14"/>
        <v>1.1257373675363425</v>
      </c>
      <c r="E179" s="21">
        <f t="shared" si="15"/>
        <v>6.80677739463753E-06</v>
      </c>
      <c r="F179" s="21">
        <f t="shared" si="16"/>
        <v>1.2672846206676542</v>
      </c>
      <c r="G179" s="21">
        <f t="shared" si="17"/>
        <v>1.4266296527896973</v>
      </c>
      <c r="H179" s="21">
        <f t="shared" si="18"/>
        <v>1.60601030978076</v>
      </c>
      <c r="I179" s="21">
        <f t="shared" si="19"/>
        <v>7.662643665645137E-06</v>
      </c>
      <c r="J179" s="21">
        <f t="shared" si="20"/>
        <v>8.626124308532386E-06</v>
      </c>
    </row>
    <row r="180" spans="1:10" ht="12">
      <c r="A180" s="3">
        <f>MODEL!E202</f>
        <v>65.1</v>
      </c>
      <c r="B180" s="3">
        <f>MODEL!P202</f>
        <v>2.8719464206617147</v>
      </c>
      <c r="D180" s="21">
        <f t="shared" si="14"/>
        <v>1.1362093430483085</v>
      </c>
      <c r="E180" s="21">
        <f t="shared" si="15"/>
        <v>1.3923576082523524E-05</v>
      </c>
      <c r="F180" s="21">
        <f t="shared" si="16"/>
        <v>1.2909716712302686</v>
      </c>
      <c r="G180" s="21">
        <f t="shared" si="17"/>
        <v>1.4668140744625202</v>
      </c>
      <c r="H180" s="21">
        <f t="shared" si="18"/>
        <v>1.6666078559190727</v>
      </c>
      <c r="I180" s="21">
        <f t="shared" si="19"/>
        <v>1.5820097233607194E-05</v>
      </c>
      <c r="J180" s="21">
        <f t="shared" si="20"/>
        <v>1.797494228475719E-05</v>
      </c>
    </row>
    <row r="181" spans="1:10" ht="12">
      <c r="A181" s="3">
        <f>MODEL!E203</f>
        <v>65.8</v>
      </c>
      <c r="B181" s="3">
        <f>MODEL!P203</f>
        <v>1.9586551770070457</v>
      </c>
      <c r="D181" s="21">
        <f t="shared" si="14"/>
        <v>1.1484266478122689</v>
      </c>
      <c r="E181" s="21">
        <f t="shared" si="15"/>
        <v>9.495819344081865E-06</v>
      </c>
      <c r="F181" s="21">
        <f t="shared" si="16"/>
        <v>1.3188837654053251</v>
      </c>
      <c r="G181" s="21">
        <f t="shared" si="17"/>
        <v>1.5146412615584604</v>
      </c>
      <c r="H181" s="21">
        <f t="shared" si="18"/>
        <v>1.7394543866497285</v>
      </c>
      <c r="I181" s="21">
        <f t="shared" si="19"/>
        <v>1.0905251977554834E-05</v>
      </c>
      <c r="J181" s="21">
        <f t="shared" si="20"/>
        <v>1.2523881972131415E-05</v>
      </c>
    </row>
    <row r="182" spans="1:10" ht="12">
      <c r="A182" s="3">
        <f>MODEL!E204</f>
        <v>66.5</v>
      </c>
      <c r="B182" s="3">
        <f>MODEL!P204</f>
        <v>3.6251936513853877</v>
      </c>
      <c r="D182" s="21">
        <f t="shared" si="14"/>
        <v>1.160643952576229</v>
      </c>
      <c r="E182" s="21">
        <f t="shared" si="15"/>
        <v>1.757541827932702E-05</v>
      </c>
      <c r="F182" s="21">
        <f t="shared" si="16"/>
        <v>1.347094384651772</v>
      </c>
      <c r="G182" s="21">
        <f t="shared" si="17"/>
        <v>1.5634969510954757</v>
      </c>
      <c r="H182" s="21">
        <f t="shared" si="18"/>
        <v>1.814663281160336</v>
      </c>
      <c r="I182" s="21">
        <f t="shared" si="19"/>
        <v>2.039880293989862E-05</v>
      </c>
      <c r="J182" s="21">
        <f t="shared" si="20"/>
        <v>2.3675747271987537E-05</v>
      </c>
    </row>
    <row r="183" spans="1:10" ht="12">
      <c r="A183" s="3">
        <f>MODEL!E205</f>
        <v>67.1</v>
      </c>
      <c r="B183" s="3">
        <f>MODEL!P205</f>
        <v>-1.3290190436182883</v>
      </c>
      <c r="D183" s="21">
        <f t="shared" si="14"/>
        <v>1.171115928088195</v>
      </c>
      <c r="E183" s="21">
        <f t="shared" si="15"/>
        <v>-6.44326009559687E-06</v>
      </c>
      <c r="F183" s="21">
        <f t="shared" si="16"/>
        <v>1.3715125170218745</v>
      </c>
      <c r="G183" s="21">
        <f t="shared" si="17"/>
        <v>1.606200154256649</v>
      </c>
      <c r="H183" s="21">
        <f t="shared" si="18"/>
        <v>1.8810465843476778</v>
      </c>
      <c r="I183" s="21">
        <f t="shared" si="19"/>
        <v>-7.545804526768561E-06</v>
      </c>
      <c r="J183" s="21">
        <f t="shared" si="20"/>
        <v>-8.837011871538666E-06</v>
      </c>
    </row>
    <row r="184" spans="1:10" ht="12">
      <c r="A184" s="3">
        <f>MODEL!E206</f>
        <v>34.3</v>
      </c>
      <c r="B184" s="3">
        <f>MODEL!P206</f>
        <v>-0.4720590780078311</v>
      </c>
      <c r="D184" s="21">
        <f t="shared" si="14"/>
        <v>0.598647933434055</v>
      </c>
      <c r="E184" s="21">
        <f t="shared" si="15"/>
        <v>-2.288604843322091E-06</v>
      </c>
      <c r="F184" s="21">
        <f t="shared" si="16"/>
        <v>0.3583793482048647</v>
      </c>
      <c r="G184" s="21">
        <f t="shared" si="17"/>
        <v>0.21454305618828587</v>
      </c>
      <c r="H184" s="21">
        <f t="shared" si="18"/>
        <v>0.12843575721974368</v>
      </c>
      <c r="I184" s="21">
        <f t="shared" si="19"/>
        <v>-1.3700685599019389E-06</v>
      </c>
      <c r="J184" s="21">
        <f t="shared" si="20"/>
        <v>-8.201887120482675E-07</v>
      </c>
    </row>
    <row r="185" spans="1:10" ht="12">
      <c r="A185" s="3">
        <f>MODEL!E207</f>
        <v>34.3</v>
      </c>
      <c r="B185" s="3">
        <f>MODEL!P207</f>
        <v>-1.4145032678247418</v>
      </c>
      <c r="D185" s="21">
        <f t="shared" si="14"/>
        <v>0.598647933434055</v>
      </c>
      <c r="E185" s="21">
        <f t="shared" si="15"/>
        <v>-6.8576989204408975E-06</v>
      </c>
      <c r="F185" s="21">
        <f t="shared" si="16"/>
        <v>0.3583793482048647</v>
      </c>
      <c r="G185" s="21">
        <f t="shared" si="17"/>
        <v>0.21454305618828587</v>
      </c>
      <c r="H185" s="21">
        <f t="shared" si="18"/>
        <v>0.12843575721974368</v>
      </c>
      <c r="I185" s="21">
        <f t="shared" si="19"/>
        <v>-4.105347286834893E-06</v>
      </c>
      <c r="J185" s="21">
        <f t="shared" si="20"/>
        <v>-2.4576576692928132E-06</v>
      </c>
    </row>
    <row r="186" spans="1:10" ht="12">
      <c r="A186" s="3">
        <f>MODEL!E208</f>
        <v>37.1</v>
      </c>
      <c r="B186" s="3">
        <f>MODEL!P208</f>
        <v>-1.5873377252182053</v>
      </c>
      <c r="D186" s="21">
        <f t="shared" si="14"/>
        <v>0.6475171524898963</v>
      </c>
      <c r="E186" s="21">
        <f t="shared" si="15"/>
        <v>-7.695623228459532E-06</v>
      </c>
      <c r="F186" s="21">
        <f t="shared" si="16"/>
        <v>0.41927846276862357</v>
      </c>
      <c r="G186" s="21">
        <f t="shared" si="17"/>
        <v>0.2714899963122801</v>
      </c>
      <c r="H186" s="21">
        <f t="shared" si="18"/>
        <v>0.17579442934162004</v>
      </c>
      <c r="I186" s="21">
        <f t="shared" si="19"/>
        <v>-4.9830480395272186E-06</v>
      </c>
      <c r="J186" s="21">
        <f t="shared" si="20"/>
        <v>-3.2266090772750248E-06</v>
      </c>
    </row>
    <row r="187" spans="1:10" ht="12">
      <c r="A187" s="3">
        <f>MODEL!E209</f>
        <v>63.6</v>
      </c>
      <c r="B187" s="3">
        <f>MODEL!P209</f>
        <v>0.421216630225544</v>
      </c>
      <c r="D187" s="21">
        <f t="shared" si="14"/>
        <v>1.1100294042683936</v>
      </c>
      <c r="E187" s="21">
        <f t="shared" si="15"/>
        <v>2.042113932201508E-06</v>
      </c>
      <c r="F187" s="21">
        <f t="shared" si="16"/>
        <v>1.2321652783404446</v>
      </c>
      <c r="G187" s="21">
        <f t="shared" si="17"/>
        <v>1.3677396898764431</v>
      </c>
      <c r="H187" s="21">
        <f t="shared" si="18"/>
        <v>1.5182312731477856</v>
      </c>
      <c r="I187" s="21">
        <f t="shared" si="19"/>
        <v>2.2668065116098265E-06</v>
      </c>
      <c r="J187" s="21">
        <f t="shared" si="20"/>
        <v>2.5162218816739708E-06</v>
      </c>
    </row>
    <row r="188" spans="1:10" ht="12">
      <c r="A188" s="3">
        <f>MODEL!E210</f>
        <v>62.9</v>
      </c>
      <c r="B188" s="3">
        <f>MODEL!P210</f>
        <v>-1.4249338680011903</v>
      </c>
      <c r="D188" s="21">
        <f t="shared" si="14"/>
        <v>1.0978120995044331</v>
      </c>
      <c r="E188" s="21">
        <f t="shared" si="15"/>
        <v>-6.908267849616708E-06</v>
      </c>
      <c r="F188" s="21">
        <f t="shared" si="16"/>
        <v>1.2051914058183315</v>
      </c>
      <c r="G188" s="21">
        <f t="shared" si="17"/>
        <v>1.3230737075261219</v>
      </c>
      <c r="H188" s="21">
        <f t="shared" si="18"/>
        <v>1.4524863246583661</v>
      </c>
      <c r="I188" s="21">
        <f t="shared" si="19"/>
        <v>-7.583980031926694E-06</v>
      </c>
      <c r="J188" s="21">
        <f t="shared" si="20"/>
        <v>-8.325785041449142E-06</v>
      </c>
    </row>
    <row r="189" spans="1:10" ht="12">
      <c r="A189" s="3">
        <f>MODEL!E211</f>
        <v>62.6</v>
      </c>
      <c r="B189" s="3">
        <f>MODEL!P211</f>
        <v>-1.291838930729071</v>
      </c>
      <c r="D189" s="21">
        <f t="shared" si="14"/>
        <v>1.0925761117484503</v>
      </c>
      <c r="E189" s="21">
        <f t="shared" si="15"/>
        <v>-6.26300599097797E-06</v>
      </c>
      <c r="F189" s="21">
        <f t="shared" si="16"/>
        <v>1.193722559963362</v>
      </c>
      <c r="G189" s="21">
        <f t="shared" si="17"/>
        <v>1.3042327530711764</v>
      </c>
      <c r="H189" s="21">
        <f t="shared" si="18"/>
        <v>1.4249735501654825</v>
      </c>
      <c r="I189" s="21">
        <f t="shared" si="19"/>
        <v>-6.84281073347996E-06</v>
      </c>
      <c r="J189" s="21">
        <f t="shared" si="20"/>
        <v>-7.476291544616095E-06</v>
      </c>
    </row>
    <row r="190" spans="1:10" ht="12">
      <c r="A190" s="3">
        <f>MODEL!E212</f>
        <v>61</v>
      </c>
      <c r="B190" s="3">
        <f>MODEL!P212</f>
        <v>0.5033420487615388</v>
      </c>
      <c r="D190" s="21">
        <f t="shared" si="14"/>
        <v>1.064650843716541</v>
      </c>
      <c r="E190" s="21">
        <f t="shared" si="15"/>
        <v>2.4402688229294293E-06</v>
      </c>
      <c r="F190" s="21">
        <f t="shared" si="16"/>
        <v>1.1334814190263425</v>
      </c>
      <c r="G190" s="21">
        <f t="shared" si="17"/>
        <v>1.2067619491034176</v>
      </c>
      <c r="H190" s="21">
        <f t="shared" si="18"/>
        <v>1.284780127277971</v>
      </c>
      <c r="I190" s="21">
        <f t="shared" si="19"/>
        <v>2.598034261226987E-06</v>
      </c>
      <c r="J190" s="21">
        <f t="shared" si="20"/>
        <v>2.765999368219792E-06</v>
      </c>
    </row>
    <row r="191" spans="1:10" ht="12">
      <c r="A191" s="3">
        <f>MODEL!E213</f>
        <v>60.4</v>
      </c>
      <c r="B191" s="3">
        <f>MODEL!P213</f>
        <v>-0.5121291926099758</v>
      </c>
      <c r="D191" s="21">
        <f t="shared" si="14"/>
        <v>1.054178868204575</v>
      </c>
      <c r="E191" s="21">
        <f t="shared" si="15"/>
        <v>-2.4828700584683575E-06</v>
      </c>
      <c r="F191" s="21">
        <f t="shared" si="16"/>
        <v>1.1112930861690786</v>
      </c>
      <c r="G191" s="21">
        <f t="shared" si="17"/>
        <v>1.1715016878212885</v>
      </c>
      <c r="H191" s="21">
        <f t="shared" si="18"/>
        <v>1.2349723233671952</v>
      </c>
      <c r="I191" s="21">
        <f t="shared" si="19"/>
        <v>-2.6173891481352E-06</v>
      </c>
      <c r="J191" s="21">
        <f t="shared" si="20"/>
        <v>-2.7591963298321018E-06</v>
      </c>
    </row>
    <row r="192" spans="1:10" ht="12">
      <c r="A192" s="3">
        <f>MODEL!E214</f>
        <v>59.8</v>
      </c>
      <c r="B192" s="3">
        <f>MODEL!P214</f>
        <v>-0.22031358026720227</v>
      </c>
      <c r="D192" s="21">
        <f t="shared" si="14"/>
        <v>1.043706892692609</v>
      </c>
      <c r="E192" s="21">
        <f t="shared" si="15"/>
        <v>-1.068109375159151E-06</v>
      </c>
      <c r="F192" s="21">
        <f t="shared" si="16"/>
        <v>1.0893240778540612</v>
      </c>
      <c r="G192" s="21">
        <f t="shared" si="17"/>
        <v>1.1369350484323038</v>
      </c>
      <c r="H192" s="21">
        <f t="shared" si="18"/>
        <v>1.1866269465926007</v>
      </c>
      <c r="I192" s="21">
        <f t="shared" si="19"/>
        <v>-1.1147931170032016E-06</v>
      </c>
      <c r="J192" s="21">
        <f t="shared" si="20"/>
        <v>-1.1635172601425195E-06</v>
      </c>
    </row>
    <row r="193" spans="1:10" ht="12">
      <c r="A193" s="3">
        <f>MODEL!E215</f>
        <v>59.2</v>
      </c>
      <c r="B193" s="3">
        <f>MODEL!P215</f>
        <v>-0.32771765580874046</v>
      </c>
      <c r="D193" s="21">
        <f t="shared" si="14"/>
        <v>1.033234917180643</v>
      </c>
      <c r="E193" s="21">
        <f t="shared" si="15"/>
        <v>-1.5888185383304994E-06</v>
      </c>
      <c r="F193" s="21">
        <f t="shared" si="16"/>
        <v>1.06757439408129</v>
      </c>
      <c r="G193" s="21">
        <f t="shared" si="17"/>
        <v>1.103055140652757</v>
      </c>
      <c r="H193" s="21">
        <f t="shared" si="18"/>
        <v>1.1397150868980337</v>
      </c>
      <c r="I193" s="21">
        <f t="shared" si="19"/>
        <v>-1.6416227908669837E-06</v>
      </c>
      <c r="J193" s="21">
        <f t="shared" si="20"/>
        <v>-1.696181988363304E-06</v>
      </c>
    </row>
    <row r="194" spans="1:10" ht="12">
      <c r="A194" s="3">
        <f>MODEL!E216</f>
        <v>58.6</v>
      </c>
      <c r="B194" s="3">
        <f>MODEL!P216</f>
        <v>-1.9465210810268445</v>
      </c>
      <c r="D194" s="21">
        <f t="shared" si="14"/>
        <v>1.0227629416686772</v>
      </c>
      <c r="E194" s="21">
        <f t="shared" si="15"/>
        <v>-9.436991641950135E-06</v>
      </c>
      <c r="F194" s="21">
        <f t="shared" si="16"/>
        <v>1.046044034850766</v>
      </c>
      <c r="G194" s="21">
        <f t="shared" si="17"/>
        <v>1.0698550741989417</v>
      </c>
      <c r="H194" s="21">
        <f t="shared" si="18"/>
        <v>1.0942081228468705</v>
      </c>
      <c r="I194" s="21">
        <f t="shared" si="19"/>
        <v>-9.65180533222364E-06</v>
      </c>
      <c r="J194" s="21">
        <f t="shared" si="20"/>
        <v>-9.871508813998475E-06</v>
      </c>
    </row>
    <row r="195" spans="1:10" ht="12">
      <c r="A195" s="3">
        <f>MODEL!E217</f>
        <v>58</v>
      </c>
      <c r="B195" s="3">
        <f>MODEL!P217</f>
        <v>-1.181533366288491</v>
      </c>
      <c r="D195" s="21">
        <f aca="true" t="shared" si="21" ref="D195:D229">A195*PI()/180</f>
        <v>1.0122909661567112</v>
      </c>
      <c r="E195" s="21">
        <f aca="true" t="shared" si="22" ref="E195:E229">B195/206265</f>
        <v>-5.728230025881711E-06</v>
      </c>
      <c r="F195" s="21">
        <f aca="true" t="shared" si="23" ref="F195:F229">D195*D195</f>
        <v>1.024733000162488</v>
      </c>
      <c r="G195" s="21">
        <f aca="true" t="shared" si="24" ref="G195:G229">D195*D195*D195</f>
        <v>1.0373279587871502</v>
      </c>
      <c r="H195" s="21">
        <f aca="true" t="shared" si="25" ref="H195:H229">D195*D195*D195*D195</f>
        <v>1.0500777216220134</v>
      </c>
      <c r="I195" s="21">
        <f aca="true" t="shared" si="26" ref="I195:I229">D195*E195</f>
        <v>-5.79863550726768E-06</v>
      </c>
      <c r="J195" s="21">
        <f aca="true" t="shared" si="27" ref="J195:J229">D195*D195*E195</f>
        <v>-5.869906340042612E-06</v>
      </c>
    </row>
    <row r="196" spans="1:10" ht="12">
      <c r="A196" s="3">
        <f>MODEL!E218</f>
        <v>57.4</v>
      </c>
      <c r="B196" s="3">
        <f>MODEL!P218</f>
        <v>-1.9329160734668136</v>
      </c>
      <c r="D196" s="21">
        <f t="shared" si="21"/>
        <v>1.0018189906447452</v>
      </c>
      <c r="E196" s="21">
        <f t="shared" si="22"/>
        <v>-9.371032765940967E-06</v>
      </c>
      <c r="F196" s="21">
        <f t="shared" si="23"/>
        <v>1.0036412900164562</v>
      </c>
      <c r="G196" s="21">
        <f t="shared" si="24"/>
        <v>1.0054669041336761</v>
      </c>
      <c r="H196" s="21">
        <f t="shared" si="25"/>
        <v>1.0072958390258961</v>
      </c>
      <c r="I196" s="21">
        <f t="shared" si="26"/>
        <v>-9.388078586873815E-06</v>
      </c>
      <c r="J196" s="21">
        <f t="shared" si="27"/>
        <v>-9.405155413995472E-06</v>
      </c>
    </row>
    <row r="197" spans="1:10" ht="12">
      <c r="A197" s="3">
        <f>MODEL!E219</f>
        <v>56.8</v>
      </c>
      <c r="B197" s="3">
        <f>MODEL!P219</f>
        <v>-0.6615133118514365</v>
      </c>
      <c r="D197" s="21">
        <f t="shared" si="21"/>
        <v>0.9913470151327791</v>
      </c>
      <c r="E197" s="21">
        <f t="shared" si="22"/>
        <v>-3.207104025653584E-06</v>
      </c>
      <c r="F197" s="21">
        <f t="shared" si="23"/>
        <v>0.9827689044126706</v>
      </c>
      <c r="G197" s="21">
        <f t="shared" si="24"/>
        <v>0.9742650199548125</v>
      </c>
      <c r="H197" s="21">
        <f t="shared" si="25"/>
        <v>0.9658347194804808</v>
      </c>
      <c r="I197" s="21">
        <f t="shared" si="26"/>
        <v>-3.1793530030520005E-06</v>
      </c>
      <c r="J197" s="21">
        <f t="shared" si="27"/>
        <v>-3.1518421096290382E-06</v>
      </c>
    </row>
    <row r="198" spans="1:10" ht="12">
      <c r="A198" s="3">
        <f>MODEL!E220</f>
        <v>56.1</v>
      </c>
      <c r="B198" s="3">
        <f>MODEL!P220</f>
        <v>-1.998882740765012</v>
      </c>
      <c r="D198" s="21">
        <f t="shared" si="21"/>
        <v>0.9791297103688189</v>
      </c>
      <c r="E198" s="21">
        <f t="shared" si="22"/>
        <v>-9.690847893559314E-06</v>
      </c>
      <c r="F198" s="21">
        <f t="shared" si="23"/>
        <v>0.9586949897269272</v>
      </c>
      <c r="G198" s="21">
        <f t="shared" si="24"/>
        <v>0.9386867476233641</v>
      </c>
      <c r="H198" s="21">
        <f t="shared" si="25"/>
        <v>0.9190960833275131</v>
      </c>
      <c r="I198" s="21">
        <f t="shared" si="26"/>
        <v>-9.48859709124901E-06</v>
      </c>
      <c r="J198" s="21">
        <f t="shared" si="27"/>
        <v>-9.29056732176106E-06</v>
      </c>
    </row>
    <row r="199" spans="1:10" ht="12">
      <c r="A199" s="3">
        <f>MODEL!E221</f>
        <v>55.5</v>
      </c>
      <c r="B199" s="3">
        <f>MODEL!P221</f>
        <v>-1.2348430548385778</v>
      </c>
      <c r="D199" s="21">
        <f t="shared" si="21"/>
        <v>0.9686577348568529</v>
      </c>
      <c r="E199" s="21">
        <f t="shared" si="22"/>
        <v>-5.9866824465545676E-06</v>
      </c>
      <c r="F199" s="21">
        <f t="shared" si="23"/>
        <v>0.9382978072980092</v>
      </c>
      <c r="G199" s="21">
        <f t="shared" si="24"/>
        <v>0.9088894286384415</v>
      </c>
      <c r="H199" s="21">
        <f t="shared" si="25"/>
        <v>0.880402775180252</v>
      </c>
      <c r="I199" s="21">
        <f t="shared" si="26"/>
        <v>-5.79904625798683E-06</v>
      </c>
      <c r="J199" s="21">
        <f t="shared" si="27"/>
        <v>-5.617291012591632E-06</v>
      </c>
    </row>
    <row r="200" spans="1:10" ht="12">
      <c r="A200" s="3">
        <f>MODEL!E222</f>
        <v>54.9</v>
      </c>
      <c r="B200" s="3">
        <f>MODEL!P222</f>
        <v>-1.624751299137472</v>
      </c>
      <c r="D200" s="21">
        <f t="shared" si="21"/>
        <v>0.9581857593448869</v>
      </c>
      <c r="E200" s="21">
        <f t="shared" si="22"/>
        <v>-7.877009183028977E-06</v>
      </c>
      <c r="F200" s="21">
        <f t="shared" si="23"/>
        <v>0.9181199494113376</v>
      </c>
      <c r="G200" s="21">
        <f t="shared" si="24"/>
        <v>0.8797294608963917</v>
      </c>
      <c r="H200" s="21">
        <f t="shared" si="25"/>
        <v>0.8429442415070771</v>
      </c>
      <c r="I200" s="21">
        <f t="shared" si="26"/>
        <v>-7.5476380254072676E-06</v>
      </c>
      <c r="J200" s="21">
        <f t="shared" si="27"/>
        <v>-7.232039272635206E-06</v>
      </c>
    </row>
    <row r="201" spans="1:10" ht="12">
      <c r="A201" s="3">
        <f>MODEL!E223</f>
        <v>54.4</v>
      </c>
      <c r="B201" s="3">
        <f>MODEL!P223</f>
        <v>-2.607000284882446</v>
      </c>
      <c r="D201" s="21">
        <f t="shared" si="21"/>
        <v>0.9494591130849153</v>
      </c>
      <c r="E201" s="21">
        <f t="shared" si="22"/>
        <v>-1.2639082175271838E-05</v>
      </c>
      <c r="F201" s="21">
        <f t="shared" si="23"/>
        <v>0.9014726074199939</v>
      </c>
      <c r="G201" s="21">
        <f t="shared" si="24"/>
        <v>0.8559113823113335</v>
      </c>
      <c r="H201" s="21">
        <f t="shared" si="25"/>
        <v>0.8126528619286025</v>
      </c>
      <c r="I201" s="21">
        <f t="shared" si="26"/>
        <v>-1.2000291752340962E-05</v>
      </c>
      <c r="J201" s="21">
        <f t="shared" si="27"/>
        <v>-1.1393786363937873E-05</v>
      </c>
    </row>
    <row r="202" spans="1:10" ht="12">
      <c r="A202" s="3">
        <f>MODEL!E224</f>
        <v>53.8</v>
      </c>
      <c r="B202" s="3">
        <f>MODEL!P224</f>
        <v>-1.2986468614403321</v>
      </c>
      <c r="D202" s="21">
        <f t="shared" si="21"/>
        <v>0.9389871375729493</v>
      </c>
      <c r="E202" s="21">
        <f t="shared" si="22"/>
        <v>-6.296011739462983E-06</v>
      </c>
      <c r="F202" s="21">
        <f t="shared" si="23"/>
        <v>0.8816968445274408</v>
      </c>
      <c r="G202" s="21">
        <f t="shared" si="24"/>
        <v>0.8279019962499233</v>
      </c>
      <c r="H202" s="21">
        <f t="shared" si="25"/>
        <v>0.7773893256496461</v>
      </c>
      <c r="I202" s="21">
        <f t="shared" si="26"/>
        <v>-5.911874041364031E-06</v>
      </c>
      <c r="J202" s="21">
        <f t="shared" si="27"/>
        <v>-5.551173683792236E-06</v>
      </c>
    </row>
    <row r="203" spans="1:10" ht="12">
      <c r="A203" s="3">
        <f>MODEL!E225</f>
        <v>53.2</v>
      </c>
      <c r="B203" s="3">
        <f>MODEL!P225</f>
        <v>-2.3910928185283495</v>
      </c>
      <c r="D203" s="21">
        <f t="shared" si="21"/>
        <v>0.9285151620609834</v>
      </c>
      <c r="E203" s="21">
        <f t="shared" si="22"/>
        <v>-1.1592334223103044E-05</v>
      </c>
      <c r="F203" s="21">
        <f t="shared" si="23"/>
        <v>0.8621404061771343</v>
      </c>
      <c r="G203" s="21">
        <f t="shared" si="24"/>
        <v>0.8005104389608839</v>
      </c>
      <c r="H203" s="21">
        <f t="shared" si="25"/>
        <v>0.7432860799632741</v>
      </c>
      <c r="I203" s="21">
        <f t="shared" si="26"/>
        <v>-1.0763658089829608E-05</v>
      </c>
      <c r="J203" s="21">
        <f t="shared" si="27"/>
        <v>-9.994219735647153E-06</v>
      </c>
    </row>
    <row r="204" spans="1:10" ht="12">
      <c r="A204" s="3">
        <f>MODEL!E226</f>
        <v>52.7</v>
      </c>
      <c r="B204" s="3">
        <f>MODEL!P226</f>
        <v>-1.18868141722362</v>
      </c>
      <c r="D204" s="21">
        <f t="shared" si="21"/>
        <v>0.9197885158010117</v>
      </c>
      <c r="E204" s="21">
        <f t="shared" si="22"/>
        <v>-5.7628847221953315E-06</v>
      </c>
      <c r="F204" s="21">
        <f t="shared" si="23"/>
        <v>0.846010913799428</v>
      </c>
      <c r="G204" s="21">
        <f t="shared" si="24"/>
        <v>0.7781511227550336</v>
      </c>
      <c r="H204" s="21">
        <f t="shared" si="25"/>
        <v>0.7157344662677433</v>
      </c>
      <c r="I204" s="21">
        <f t="shared" si="26"/>
        <v>-5.30063518536037E-06</v>
      </c>
      <c r="J204" s="21">
        <f t="shared" si="27"/>
        <v>-4.875463369945235E-06</v>
      </c>
    </row>
    <row r="205" spans="1:10" ht="12">
      <c r="A205" s="3">
        <f>MODEL!E227</f>
        <v>52.2</v>
      </c>
      <c r="B205" s="3">
        <f>MODEL!P227</f>
        <v>-1.1681476964525217</v>
      </c>
      <c r="D205" s="21">
        <f t="shared" si="21"/>
        <v>0.9110618695410401</v>
      </c>
      <c r="E205" s="21">
        <f t="shared" si="22"/>
        <v>-5.6633345281677535E-06</v>
      </c>
      <c r="F205" s="21">
        <f t="shared" si="23"/>
        <v>0.8300337301316151</v>
      </c>
      <c r="G205" s="21">
        <f t="shared" si="24"/>
        <v>0.7562120819558323</v>
      </c>
      <c r="H205" s="21">
        <f t="shared" si="25"/>
        <v>0.6889559931562028</v>
      </c>
      <c r="I205" s="21">
        <f t="shared" si="26"/>
        <v>-5.159648143068838E-06</v>
      </c>
      <c r="J205" s="21">
        <f t="shared" si="27"/>
        <v>-4.7007586833982504E-06</v>
      </c>
    </row>
    <row r="206" spans="1:10" ht="12">
      <c r="A206" s="3">
        <f>MODEL!E228</f>
        <v>51.2</v>
      </c>
      <c r="B206" s="3">
        <f>MODEL!P228</f>
        <v>0.05884838290049288</v>
      </c>
      <c r="D206" s="21">
        <f t="shared" si="21"/>
        <v>0.8936085770210968</v>
      </c>
      <c r="E206" s="21">
        <f t="shared" si="22"/>
        <v>2.8530474341498986E-07</v>
      </c>
      <c r="F206" s="21">
        <f t="shared" si="23"/>
        <v>0.7985362889256694</v>
      </c>
      <c r="G206" s="21">
        <f t="shared" si="24"/>
        <v>0.7135788768465748</v>
      </c>
      <c r="H206" s="21">
        <f t="shared" si="25"/>
        <v>0.6376602047311802</v>
      </c>
      <c r="I206" s="21">
        <f t="shared" si="26"/>
        <v>2.549507657804382E-07</v>
      </c>
      <c r="J206" s="21">
        <f t="shared" si="27"/>
        <v>2.278261910194963E-07</v>
      </c>
    </row>
    <row r="207" spans="1:10" ht="12">
      <c r="A207" s="3">
        <f>MODEL!E229</f>
        <v>41.2</v>
      </c>
      <c r="B207" s="3">
        <f>MODEL!P229</f>
        <v>1.83026254737905</v>
      </c>
      <c r="D207" s="21">
        <f t="shared" si="21"/>
        <v>0.7190756518216639</v>
      </c>
      <c r="E207" s="21">
        <f t="shared" si="22"/>
        <v>8.873354894815165E-06</v>
      </c>
      <c r="F207" s="21">
        <f t="shared" si="23"/>
        <v>0.5170697930427508</v>
      </c>
      <c r="G207" s="21">
        <f t="shared" si="24"/>
        <v>0.37181229846950886</v>
      </c>
      <c r="H207" s="21">
        <f t="shared" si="25"/>
        <v>0.2673611708772731</v>
      </c>
      <c r="I207" s="21">
        <f t="shared" si="26"/>
        <v>6.380613454834166E-06</v>
      </c>
      <c r="J207" s="21">
        <f t="shared" si="27"/>
        <v>4.588143779056957E-06</v>
      </c>
    </row>
    <row r="208" spans="1:10" ht="12">
      <c r="A208" s="3">
        <f>MODEL!E230</f>
        <v>43.2</v>
      </c>
      <c r="B208" s="3">
        <f>MODEL!P230</f>
        <v>-0.8568670465355126</v>
      </c>
      <c r="D208" s="21">
        <f t="shared" si="21"/>
        <v>0.7539822368615503</v>
      </c>
      <c r="E208" s="21">
        <f t="shared" si="22"/>
        <v>-4.154204768310245E-06</v>
      </c>
      <c r="F208" s="21">
        <f t="shared" si="23"/>
        <v>0.568489213502747</v>
      </c>
      <c r="G208" s="21">
        <f t="shared" si="24"/>
        <v>0.42863076882846457</v>
      </c>
      <c r="H208" s="21">
        <f t="shared" si="25"/>
        <v>0.3231799858689718</v>
      </c>
      <c r="I208" s="21">
        <f t="shared" si="26"/>
        <v>-3.1321966035914767E-06</v>
      </c>
      <c r="J208" s="21">
        <f t="shared" si="27"/>
        <v>-2.361620601466052E-06</v>
      </c>
    </row>
    <row r="209" spans="1:10" ht="12">
      <c r="A209" s="3">
        <f>MODEL!E231</f>
        <v>34.1</v>
      </c>
      <c r="B209" s="3">
        <f>MODEL!P231</f>
        <v>2.2010168098309464</v>
      </c>
      <c r="D209" s="21">
        <f t="shared" si="21"/>
        <v>0.5951572749300664</v>
      </c>
      <c r="E209" s="21">
        <f t="shared" si="22"/>
        <v>1.0670820594046233E-05</v>
      </c>
      <c r="F209" s="21">
        <f t="shared" si="23"/>
        <v>0.3542121819021827</v>
      </c>
      <c r="G209" s="21">
        <f t="shared" si="24"/>
        <v>0.21081195692793603</v>
      </c>
      <c r="H209" s="21">
        <f t="shared" si="25"/>
        <v>0.12546626980790496</v>
      </c>
      <c r="I209" s="21">
        <f t="shared" si="26"/>
        <v>6.350816506020189E-06</v>
      </c>
      <c r="J209" s="21">
        <f t="shared" si="27"/>
        <v>3.7797346453038614E-06</v>
      </c>
    </row>
    <row r="210" spans="1:10" ht="12">
      <c r="A210" s="3">
        <f>MODEL!E232</f>
        <v>42.5</v>
      </c>
      <c r="B210" s="3">
        <f>MODEL!P232</f>
        <v>-0.5290929360331518</v>
      </c>
      <c r="D210" s="21">
        <f t="shared" si="21"/>
        <v>0.7417649320975901</v>
      </c>
      <c r="E210" s="21">
        <f t="shared" si="22"/>
        <v>-2.5651125301585427E-06</v>
      </c>
      <c r="F210" s="21">
        <f t="shared" si="23"/>
        <v>0.5502152144897424</v>
      </c>
      <c r="G210" s="21">
        <f t="shared" si="24"/>
        <v>0.40813035121504476</v>
      </c>
      <c r="H210" s="21">
        <f t="shared" si="25"/>
        <v>0.30273678225599326</v>
      </c>
      <c r="I210" s="21">
        <f t="shared" si="26"/>
        <v>-1.9027105217557289E-06</v>
      </c>
      <c r="J210" s="21">
        <f t="shared" si="27"/>
        <v>-1.4113639409715085E-06</v>
      </c>
    </row>
    <row r="211" spans="1:10" ht="12">
      <c r="A211" s="3">
        <f>MODEL!E233</f>
        <v>36.2</v>
      </c>
      <c r="B211" s="3">
        <f>MODEL!P233</f>
        <v>0.06651227499710899</v>
      </c>
      <c r="D211" s="21">
        <f t="shared" si="21"/>
        <v>0.6318091892219473</v>
      </c>
      <c r="E211" s="21">
        <f t="shared" si="22"/>
        <v>3.2246030590312944E-07</v>
      </c>
      <c r="F211" s="21">
        <f t="shared" si="23"/>
        <v>0.3991828515852944</v>
      </c>
      <c r="G211" s="21">
        <f t="shared" si="24"/>
        <v>0.2522073938114098</v>
      </c>
      <c r="H211" s="21">
        <f t="shared" si="25"/>
        <v>0.15934694899976717</v>
      </c>
      <c r="I211" s="21">
        <f t="shared" si="26"/>
        <v>2.0373338442891732E-07</v>
      </c>
      <c r="J211" s="21">
        <f t="shared" si="27"/>
        <v>1.2872062443347755E-07</v>
      </c>
    </row>
    <row r="212" spans="1:10" ht="12">
      <c r="A212" s="3">
        <f>MODEL!E234</f>
        <v>49</v>
      </c>
      <c r="B212" s="3">
        <f>MODEL!P234</f>
        <v>-2.3433819915000953</v>
      </c>
      <c r="D212" s="21">
        <f t="shared" si="21"/>
        <v>0.8552113334772214</v>
      </c>
      <c r="E212" s="21">
        <f t="shared" si="22"/>
        <v>-1.136102582357693E-05</v>
      </c>
      <c r="F212" s="21">
        <f t="shared" si="23"/>
        <v>0.7313864249078873</v>
      </c>
      <c r="G212" s="21">
        <f t="shared" si="24"/>
        <v>0.625489959732612</v>
      </c>
      <c r="H212" s="21">
        <f t="shared" si="25"/>
        <v>0.5349261025395406</v>
      </c>
      <c r="I212" s="21">
        <f t="shared" si="26"/>
        <v>-9.716078044250375E-06</v>
      </c>
      <c r="J212" s="21">
        <f t="shared" si="27"/>
        <v>-8.309300060392116E-06</v>
      </c>
    </row>
    <row r="213" spans="1:10" ht="12">
      <c r="A213" s="3">
        <f>MODEL!E235</f>
        <v>49.4</v>
      </c>
      <c r="B213" s="3">
        <f>MODEL!P235</f>
        <v>-1.2364954132258958</v>
      </c>
      <c r="D213" s="21">
        <f t="shared" si="21"/>
        <v>0.8621926504851988</v>
      </c>
      <c r="E213" s="21">
        <f t="shared" si="22"/>
        <v>-5.994693298552328E-06</v>
      </c>
      <c r="F213" s="21">
        <f t="shared" si="23"/>
        <v>0.7433761665506922</v>
      </c>
      <c r="G213" s="21">
        <f t="shared" si="24"/>
        <v>0.6409334673458679</v>
      </c>
      <c r="H213" s="21">
        <f t="shared" si="25"/>
        <v>0.5526081249956024</v>
      </c>
      <c r="I213" s="21">
        <f t="shared" si="26"/>
        <v>-5.168580503924691E-06</v>
      </c>
      <c r="J213" s="21">
        <f t="shared" si="27"/>
        <v>-4.456312123924953E-06</v>
      </c>
    </row>
    <row r="214" spans="1:10" ht="12">
      <c r="A214" s="3">
        <f>MODEL!E236</f>
        <v>46.5</v>
      </c>
      <c r="B214" s="3">
        <f>MODEL!P236</f>
        <v>-1.8215234966004772</v>
      </c>
      <c r="D214" s="21">
        <f t="shared" si="21"/>
        <v>0.8115781021773631</v>
      </c>
      <c r="E214" s="21">
        <f t="shared" si="22"/>
        <v>-8.830986820839586E-06</v>
      </c>
      <c r="F214" s="21">
        <f t="shared" si="23"/>
        <v>0.6586590159338105</v>
      </c>
      <c r="G214" s="21">
        <f t="shared" si="24"/>
        <v>0.5345532341335715</v>
      </c>
      <c r="H214" s="21">
        <f t="shared" si="25"/>
        <v>0.4338316992708956</v>
      </c>
      <c r="I214" s="21">
        <f t="shared" si="26"/>
        <v>-7.167035524410297E-06</v>
      </c>
      <c r="J214" s="21">
        <f t="shared" si="27"/>
        <v>-5.8166090891386514E-06</v>
      </c>
    </row>
    <row r="215" spans="1:10" ht="12">
      <c r="A215" s="3">
        <f>MODEL!E237</f>
        <v>46.8</v>
      </c>
      <c r="B215" s="3">
        <f>MODEL!P237</f>
        <v>0.2817000241657155</v>
      </c>
      <c r="D215" s="21">
        <f t="shared" si="21"/>
        <v>0.8168140899333461</v>
      </c>
      <c r="E215" s="21">
        <f t="shared" si="22"/>
        <v>1.3657189739689985E-06</v>
      </c>
      <c r="F215" s="21">
        <f t="shared" si="23"/>
        <v>0.6671852575136404</v>
      </c>
      <c r="G215" s="21">
        <f t="shared" si="24"/>
        <v>0.5449663189329494</v>
      </c>
      <c r="H215" s="21">
        <f t="shared" si="25"/>
        <v>0.44513616784354276</v>
      </c>
      <c r="I215" s="21">
        <f t="shared" si="26"/>
        <v>1.1155385008271908E-06</v>
      </c>
      <c r="J215" s="21">
        <f t="shared" si="27"/>
        <v>9.111875653387711E-07</v>
      </c>
    </row>
    <row r="216" spans="1:10" ht="12">
      <c r="A216" s="3">
        <f>MODEL!E238</f>
        <v>58.8</v>
      </c>
      <c r="B216" s="3">
        <f>MODEL!P238</f>
        <v>-2.7519423942403733</v>
      </c>
      <c r="D216" s="21">
        <f t="shared" si="21"/>
        <v>1.0262536001726656</v>
      </c>
      <c r="E216" s="21">
        <f t="shared" si="22"/>
        <v>-1.3341780691054581E-05</v>
      </c>
      <c r="F216" s="21">
        <f t="shared" si="23"/>
        <v>1.0531964518673576</v>
      </c>
      <c r="G216" s="21">
        <f t="shared" si="24"/>
        <v>1.0808466504179532</v>
      </c>
      <c r="H216" s="21">
        <f t="shared" si="25"/>
        <v>1.109222766225991</v>
      </c>
      <c r="I216" s="21">
        <f t="shared" si="26"/>
        <v>-1.3692050466908918E-05</v>
      </c>
      <c r="J216" s="21">
        <f t="shared" si="27"/>
        <v>-1.4051516085411107E-05</v>
      </c>
    </row>
    <row r="217" spans="1:10" ht="12">
      <c r="A217" s="3">
        <f>MODEL!E239</f>
        <v>59.1</v>
      </c>
      <c r="B217" s="3">
        <f>MODEL!P239</f>
        <v>-1.548263199849444</v>
      </c>
      <c r="D217" s="21">
        <f t="shared" si="21"/>
        <v>1.0314895879286488</v>
      </c>
      <c r="E217" s="21">
        <f t="shared" si="22"/>
        <v>-7.506184761590401E-06</v>
      </c>
      <c r="F217" s="21">
        <f t="shared" si="23"/>
        <v>1.0639707700052137</v>
      </c>
      <c r="G217" s="21">
        <f t="shared" si="24"/>
        <v>1.097474771120805</v>
      </c>
      <c r="H217" s="21">
        <f t="shared" si="25"/>
        <v>1.1320337994254872</v>
      </c>
      <c r="I217" s="21">
        <f t="shared" si="26"/>
        <v>-7.742551426649185E-06</v>
      </c>
      <c r="J217" s="21">
        <f t="shared" si="27"/>
        <v>-7.98636118059074E-06</v>
      </c>
    </row>
    <row r="218" spans="1:10" ht="12">
      <c r="A218" s="3">
        <f>MODEL!E240</f>
        <v>60.5</v>
      </c>
      <c r="B218" s="3">
        <f>MODEL!P240</f>
        <v>-1.0614222357831267</v>
      </c>
      <c r="D218" s="21">
        <f t="shared" si="21"/>
        <v>1.0559241974565694</v>
      </c>
      <c r="E218" s="21">
        <f t="shared" si="22"/>
        <v>-5.145915379648155E-06</v>
      </c>
      <c r="F218" s="21">
        <f t="shared" si="23"/>
        <v>1.1149759107743002</v>
      </c>
      <c r="G218" s="21">
        <f t="shared" si="24"/>
        <v>1.1773300437677605</v>
      </c>
      <c r="H218" s="21">
        <f t="shared" si="25"/>
        <v>1.2431712816069802</v>
      </c>
      <c r="I218" s="21">
        <f t="shared" si="26"/>
        <v>-5.433696567434396E-06</v>
      </c>
      <c r="J218" s="21">
        <f t="shared" si="27"/>
        <v>-5.73757168719068E-06</v>
      </c>
    </row>
    <row r="219" spans="1:10" ht="12">
      <c r="A219" s="3">
        <f>MODEL!E241</f>
        <v>61.1</v>
      </c>
      <c r="B219" s="3">
        <f>MODEL!P241</f>
        <v>-0.4476832498305612</v>
      </c>
      <c r="D219" s="21">
        <f t="shared" si="21"/>
        <v>1.0663961729685352</v>
      </c>
      <c r="E219" s="21">
        <f t="shared" si="22"/>
        <v>-2.17042760444361E-06</v>
      </c>
      <c r="F219" s="21">
        <f t="shared" si="23"/>
        <v>1.137200797721938</v>
      </c>
      <c r="G219" s="21">
        <f t="shared" si="24"/>
        <v>1.21270657858744</v>
      </c>
      <c r="H219" s="21">
        <f t="shared" si="25"/>
        <v>1.2932256543394123</v>
      </c>
      <c r="I219" s="21">
        <f t="shared" si="26"/>
        <v>-2.3145356910839312E-06</v>
      </c>
      <c r="J219" s="21">
        <f t="shared" si="27"/>
        <v>-2.4682120031709884E-06</v>
      </c>
    </row>
    <row r="220" spans="1:10" ht="12">
      <c r="A220" s="3">
        <f>MODEL!E242</f>
        <v>61.8</v>
      </c>
      <c r="B220" s="3">
        <f>MODEL!P242</f>
        <v>-1.114056223533865</v>
      </c>
      <c r="D220" s="21">
        <f t="shared" si="21"/>
        <v>1.0786134777324956</v>
      </c>
      <c r="E220" s="21">
        <f t="shared" si="22"/>
        <v>-5.401091913479577E-06</v>
      </c>
      <c r="F220" s="21">
        <f t="shared" si="23"/>
        <v>1.1634070343461889</v>
      </c>
      <c r="G220" s="21">
        <f t="shared" si="24"/>
        <v>1.2548665073345917</v>
      </c>
      <c r="H220" s="21">
        <f t="shared" si="25"/>
        <v>1.353515927566194</v>
      </c>
      <c r="I220" s="21">
        <f t="shared" si="26"/>
        <v>-5.8256905323510654E-06</v>
      </c>
      <c r="J220" s="21">
        <f t="shared" si="27"/>
        <v>-6.2836683252924575E-06</v>
      </c>
    </row>
    <row r="221" spans="1:10" ht="12">
      <c r="A221" s="3">
        <f>MODEL!E243</f>
        <v>62.4</v>
      </c>
      <c r="B221" s="3">
        <f>MODEL!P243</f>
        <v>0.8090768328677029</v>
      </c>
      <c r="D221" s="21">
        <f t="shared" si="21"/>
        <v>1.0890854532444616</v>
      </c>
      <c r="E221" s="21">
        <f t="shared" si="22"/>
        <v>3.922511491856122E-06</v>
      </c>
      <c r="F221" s="21">
        <f t="shared" si="23"/>
        <v>1.1861071244686943</v>
      </c>
      <c r="G221" s="21">
        <f t="shared" si="24"/>
        <v>1.2917720152484728</v>
      </c>
      <c r="H221" s="21">
        <f t="shared" si="25"/>
        <v>1.4068501107153946</v>
      </c>
      <c r="I221" s="21">
        <f t="shared" si="26"/>
        <v>4.271950205964734E-06</v>
      </c>
      <c r="J221" s="21">
        <f t="shared" si="27"/>
        <v>4.652518826300873E-06</v>
      </c>
    </row>
    <row r="222" spans="1:10" ht="12">
      <c r="A222" s="3">
        <f>MODEL!E244</f>
        <v>63.3</v>
      </c>
      <c r="B222" s="3">
        <f>MODEL!P244</f>
        <v>2.4517176672446794</v>
      </c>
      <c r="D222" s="21">
        <f t="shared" si="21"/>
        <v>1.1047934165124107</v>
      </c>
      <c r="E222" s="21">
        <f t="shared" si="22"/>
        <v>1.1886251507743337E-05</v>
      </c>
      <c r="F222" s="21">
        <f t="shared" si="23"/>
        <v>1.220568493169165</v>
      </c>
      <c r="G222" s="21">
        <f t="shared" si="24"/>
        <v>1.3484760356557668</v>
      </c>
      <c r="H222" s="21">
        <f t="shared" si="25"/>
        <v>1.489787446517246</v>
      </c>
      <c r="I222" s="21">
        <f t="shared" si="26"/>
        <v>1.3131852412765554E-05</v>
      </c>
      <c r="J222" s="21">
        <f t="shared" si="27"/>
        <v>1.4507984092236E-05</v>
      </c>
    </row>
    <row r="223" spans="1:10" ht="12">
      <c r="A223" s="3">
        <f>MODEL!E245</f>
        <v>63.9</v>
      </c>
      <c r="B223" s="3">
        <f>MODEL!P245</f>
        <v>3.2788509933538847</v>
      </c>
      <c r="D223" s="21">
        <f t="shared" si="21"/>
        <v>1.1152653920243765</v>
      </c>
      <c r="E223" s="21">
        <f t="shared" si="22"/>
        <v>1.5896303266932754E-05</v>
      </c>
      <c r="F223" s="21">
        <f t="shared" si="23"/>
        <v>1.243816894647286</v>
      </c>
      <c r="G223" s="21">
        <f t="shared" si="24"/>
        <v>1.387185936615348</v>
      </c>
      <c r="H223" s="21">
        <f t="shared" si="25"/>
        <v>1.547080467410018</v>
      </c>
      <c r="I223" s="21">
        <f t="shared" si="26"/>
        <v>1.7728596894734134E-05</v>
      </c>
      <c r="J223" s="21">
        <f t="shared" si="27"/>
        <v>1.9772090565847807E-05</v>
      </c>
    </row>
    <row r="224" spans="1:10" ht="12">
      <c r="A224" s="3">
        <f>MODEL!E246</f>
        <v>64.6</v>
      </c>
      <c r="B224" s="3">
        <f>MODEL!P246</f>
        <v>2.2266733759271204</v>
      </c>
      <c r="D224" s="21">
        <f t="shared" si="21"/>
        <v>1.1274826967883367</v>
      </c>
      <c r="E224" s="21">
        <f t="shared" si="22"/>
        <v>1.0795207019742178E-05</v>
      </c>
      <c r="F224" s="21">
        <f t="shared" si="23"/>
        <v>1.2712172315571004</v>
      </c>
      <c r="G224" s="21">
        <f t="shared" si="24"/>
        <v>1.433275432439803</v>
      </c>
      <c r="H224" s="21">
        <f t="shared" si="25"/>
        <v>1.6159932498076985</v>
      </c>
      <c r="I224" s="21">
        <f t="shared" si="26"/>
        <v>1.2171409123007295E-05</v>
      </c>
      <c r="J224" s="21">
        <f t="shared" si="27"/>
        <v>1.3723053181722429E-05</v>
      </c>
    </row>
    <row r="225" spans="1:10" ht="12">
      <c r="A225" s="3">
        <f>MODEL!E247</f>
        <v>65.2</v>
      </c>
      <c r="B225" s="3">
        <f>MODEL!P247</f>
        <v>3.7536264436854765</v>
      </c>
      <c r="D225" s="21">
        <f t="shared" si="21"/>
        <v>1.137954672300303</v>
      </c>
      <c r="E225" s="21">
        <f t="shared" si="22"/>
        <v>1.8198077442539822E-05</v>
      </c>
      <c r="F225" s="21">
        <f t="shared" si="23"/>
        <v>1.2949408362100898</v>
      </c>
      <c r="G225" s="21">
        <f t="shared" si="24"/>
        <v>1.4735839749177329</v>
      </c>
      <c r="H225" s="21">
        <f t="shared" si="25"/>
        <v>1.6768717692844866</v>
      </c>
      <c r="I225" s="21">
        <f t="shared" si="26"/>
        <v>2.0708587252620937E-05</v>
      </c>
      <c r="J225" s="21">
        <f t="shared" si="27"/>
        <v>2.356543362085849E-05</v>
      </c>
    </row>
    <row r="226" spans="1:10" ht="12">
      <c r="A226" s="3">
        <f>MODEL!E248</f>
        <v>66.4</v>
      </c>
      <c r="B226" s="3">
        <f>MODEL!P248</f>
        <v>2.3043795160652536</v>
      </c>
      <c r="D226" s="21">
        <f t="shared" si="21"/>
        <v>1.1588986233242349</v>
      </c>
      <c r="E226" s="21">
        <f t="shared" si="22"/>
        <v>1.1171936664316552E-05</v>
      </c>
      <c r="F226" s="21">
        <f t="shared" si="23"/>
        <v>1.3430460191428069</v>
      </c>
      <c r="G226" s="21">
        <f t="shared" si="24"/>
        <v>1.5564541826456928</v>
      </c>
      <c r="H226" s="21">
        <f t="shared" si="25"/>
        <v>1.8037726095353406</v>
      </c>
      <c r="I226" s="21">
        <f t="shared" si="26"/>
        <v>1.2947142020141996E-05</v>
      </c>
      <c r="J226" s="21">
        <f t="shared" si="27"/>
        <v>1.5004425063125913E-05</v>
      </c>
    </row>
    <row r="227" spans="1:10" ht="12">
      <c r="A227" s="3">
        <f>MODEL!E249</f>
        <v>66.8</v>
      </c>
      <c r="B227" s="3">
        <f>MODEL!P249</f>
        <v>1.8422108482701418</v>
      </c>
      <c r="D227" s="21">
        <f t="shared" si="21"/>
        <v>1.165879940332212</v>
      </c>
      <c r="E227" s="21">
        <f t="shared" si="22"/>
        <v>8.931281837782182E-06</v>
      </c>
      <c r="F227" s="21">
        <f t="shared" si="23"/>
        <v>1.3592760352690423</v>
      </c>
      <c r="G227" s="21">
        <f t="shared" si="24"/>
        <v>1.5847526628944766</v>
      </c>
      <c r="H227" s="21">
        <f t="shared" si="25"/>
        <v>1.8476313400567264</v>
      </c>
      <c r="I227" s="21">
        <f t="shared" si="26"/>
        <v>1.041280233612366E-05</v>
      </c>
      <c r="J227" s="21">
        <f t="shared" si="27"/>
        <v>1.214007736633097E-05</v>
      </c>
    </row>
    <row r="228" spans="1:10" ht="12">
      <c r="A228" s="3"/>
      <c r="B228" s="3"/>
      <c r="D228" s="21"/>
      <c r="E228" s="21"/>
      <c r="F228" s="21"/>
      <c r="G228" s="21"/>
      <c r="H228" s="21"/>
      <c r="I228" s="21"/>
      <c r="J228" s="21"/>
    </row>
    <row r="229" spans="1:10" ht="12">
      <c r="A229" s="3"/>
      <c r="B229" s="3"/>
      <c r="D229" s="21"/>
      <c r="E229" s="21"/>
      <c r="F229" s="21"/>
      <c r="G229" s="21"/>
      <c r="H229" s="21"/>
      <c r="I229" s="21"/>
      <c r="J229" s="21"/>
    </row>
    <row r="230" spans="1:10" ht="12">
      <c r="A230" s="3"/>
      <c r="B230" s="3"/>
      <c r="D230" s="21"/>
      <c r="E230" s="21"/>
      <c r="F230" s="21"/>
      <c r="G230" s="21"/>
      <c r="H230" s="21"/>
      <c r="I230" s="21"/>
      <c r="J230" s="21"/>
    </row>
    <row r="231" spans="1:10" ht="12">
      <c r="A231" s="3"/>
      <c r="B231" s="3"/>
      <c r="D231" s="21"/>
      <c r="E231" s="21"/>
      <c r="F231" s="21"/>
      <c r="G231" s="21"/>
      <c r="H231" s="21"/>
      <c r="I231" s="21"/>
      <c r="J231" s="21"/>
    </row>
    <row r="232" spans="1:10" ht="12">
      <c r="A232" s="3"/>
      <c r="B232" s="3"/>
      <c r="D232" s="21"/>
      <c r="E232" s="21"/>
      <c r="F232" s="21"/>
      <c r="G232" s="21"/>
      <c r="H232" s="21"/>
      <c r="I232" s="21"/>
      <c r="J232" s="21"/>
    </row>
    <row r="233" spans="1:10" ht="12">
      <c r="A233" s="3"/>
      <c r="B233" s="3"/>
      <c r="D233" s="21"/>
      <c r="E233" s="21"/>
      <c r="F233" s="21"/>
      <c r="G233" s="21"/>
      <c r="H233" s="21"/>
      <c r="I233" s="21"/>
      <c r="J233" s="21"/>
    </row>
    <row r="234" spans="1:10" ht="12">
      <c r="A234" s="3"/>
      <c r="B234" s="3"/>
      <c r="D234" s="21"/>
      <c r="E234" s="21"/>
      <c r="F234" s="21"/>
      <c r="G234" s="21"/>
      <c r="H234" s="21"/>
      <c r="I234" s="21"/>
      <c r="J234" s="21"/>
    </row>
    <row r="235" spans="1:10" ht="12">
      <c r="A235" s="3"/>
      <c r="B235" s="3"/>
      <c r="D235" s="21"/>
      <c r="E235" s="21"/>
      <c r="F235" s="21"/>
      <c r="G235" s="21"/>
      <c r="H235" s="21"/>
      <c r="I235" s="21"/>
      <c r="J235" s="21"/>
    </row>
    <row r="236" spans="1:10" ht="12">
      <c r="A236" s="3"/>
      <c r="B236" s="3"/>
      <c r="D236" s="21"/>
      <c r="E236" s="21"/>
      <c r="F236" s="21"/>
      <c r="G236" s="21"/>
      <c r="H236" s="21"/>
      <c r="I236" s="21"/>
      <c r="J236" s="21"/>
    </row>
    <row r="237" spans="1:10" ht="12">
      <c r="A237" s="3"/>
      <c r="B237" s="3"/>
      <c r="D237" s="21"/>
      <c r="E237" s="21"/>
      <c r="F237" s="21"/>
      <c r="G237" s="21"/>
      <c r="H237" s="21"/>
      <c r="I237" s="21"/>
      <c r="J237" s="21"/>
    </row>
    <row r="238" spans="1:10" ht="12">
      <c r="A238" s="3"/>
      <c r="B238" s="3"/>
      <c r="D238" s="21"/>
      <c r="E238" s="21"/>
      <c r="F238" s="21"/>
      <c r="G238" s="21"/>
      <c r="H238" s="21"/>
      <c r="I238" s="21"/>
      <c r="J238" s="21"/>
    </row>
    <row r="239" spans="1:10" ht="12">
      <c r="A239" s="3"/>
      <c r="B239" s="3"/>
      <c r="D239" s="21"/>
      <c r="E239" s="21"/>
      <c r="F239" s="21"/>
      <c r="G239" s="21"/>
      <c r="H239" s="21"/>
      <c r="I239" s="21"/>
      <c r="J239" s="21"/>
    </row>
    <row r="240" spans="1:10" ht="12">
      <c r="A240" s="3"/>
      <c r="B240" s="3"/>
      <c r="D240" s="21"/>
      <c r="E240" s="21"/>
      <c r="F240" s="21"/>
      <c r="G240" s="21"/>
      <c r="H240" s="21"/>
      <c r="I240" s="21"/>
      <c r="J240" s="21"/>
    </row>
    <row r="241" spans="1:10" ht="12">
      <c r="A241" s="3"/>
      <c r="B241" s="3"/>
      <c r="D241" s="21"/>
      <c r="E241" s="21"/>
      <c r="F241" s="21"/>
      <c r="G241" s="21"/>
      <c r="H241" s="21"/>
      <c r="I241" s="21"/>
      <c r="J241" s="21"/>
    </row>
    <row r="242" spans="1:10" ht="12">
      <c r="A242" s="3"/>
      <c r="B242" s="3"/>
      <c r="D242" s="21"/>
      <c r="E242" s="21"/>
      <c r="F242" s="21"/>
      <c r="G242" s="21"/>
      <c r="H242" s="21"/>
      <c r="I242" s="21"/>
      <c r="J242" s="21"/>
    </row>
    <row r="243" spans="1:10" ht="12">
      <c r="A243" s="3"/>
      <c r="B243" s="3"/>
      <c r="D243" s="21"/>
      <c r="E243" s="21"/>
      <c r="F243" s="21"/>
      <c r="G243" s="21"/>
      <c r="H243" s="21"/>
      <c r="I243" s="21"/>
      <c r="J243" s="21"/>
    </row>
    <row r="244" spans="1:10" ht="12">
      <c r="A244" s="3"/>
      <c r="B244" s="3"/>
      <c r="D244" s="21"/>
      <c r="E244" s="21"/>
      <c r="F244" s="21"/>
      <c r="G244" s="21"/>
      <c r="H244" s="21"/>
      <c r="I244" s="21"/>
      <c r="J244" s="21"/>
    </row>
    <row r="245" spans="1:10" ht="12">
      <c r="A245" s="3"/>
      <c r="B245" s="3"/>
      <c r="D245" s="21"/>
      <c r="E245" s="21"/>
      <c r="F245" s="21"/>
      <c r="G245" s="21"/>
      <c r="H245" s="21"/>
      <c r="I245" s="21"/>
      <c r="J245" s="21"/>
    </row>
    <row r="246" spans="1:10" ht="12">
      <c r="A246" s="3"/>
      <c r="B246" s="3"/>
      <c r="D246" s="21"/>
      <c r="E246" s="21"/>
      <c r="F246" s="21"/>
      <c r="G246" s="21"/>
      <c r="H246" s="21"/>
      <c r="I246" s="21"/>
      <c r="J246" s="21"/>
    </row>
    <row r="247" spans="1:10" ht="12">
      <c r="A247" s="3"/>
      <c r="B247" s="3"/>
      <c r="D247" s="21"/>
      <c r="E247" s="21"/>
      <c r="F247" s="21"/>
      <c r="G247" s="21"/>
      <c r="H247" s="21"/>
      <c r="I247" s="21"/>
      <c r="J247" s="21"/>
    </row>
    <row r="248" spans="1:10" ht="12">
      <c r="A248" s="3"/>
      <c r="B248" s="3"/>
      <c r="D248" s="21"/>
      <c r="E248" s="21"/>
      <c r="F248" s="21"/>
      <c r="G248" s="21"/>
      <c r="H248" s="21"/>
      <c r="I248" s="21"/>
      <c r="J248" s="21"/>
    </row>
    <row r="249" spans="1:10" ht="12">
      <c r="A249" s="3"/>
      <c r="B249" s="3"/>
      <c r="D249" s="21"/>
      <c r="E249" s="21"/>
      <c r="F249" s="21"/>
      <c r="G249" s="21"/>
      <c r="H249" s="21"/>
      <c r="I249" s="21"/>
      <c r="J249" s="21"/>
    </row>
    <row r="250" spans="1:10" ht="12">
      <c r="A250" s="3"/>
      <c r="B250" s="3"/>
      <c r="D250" s="21"/>
      <c r="E250" s="21"/>
      <c r="F250" s="21"/>
      <c r="G250" s="21"/>
      <c r="H250" s="21"/>
      <c r="I250" s="21"/>
      <c r="J250" s="21"/>
    </row>
    <row r="251" spans="1:10" ht="12">
      <c r="A251" s="3"/>
      <c r="B251" s="3"/>
      <c r="D251" s="21"/>
      <c r="E251" s="21"/>
      <c r="F251" s="21"/>
      <c r="G251" s="21"/>
      <c r="H251" s="21"/>
      <c r="I251" s="21"/>
      <c r="J251" s="21"/>
    </row>
    <row r="252" spans="1:10" ht="12">
      <c r="A252" s="3"/>
      <c r="B252" s="3"/>
      <c r="D252" s="21"/>
      <c r="E252" s="21"/>
      <c r="F252" s="21"/>
      <c r="G252" s="21"/>
      <c r="H252" s="21"/>
      <c r="I252" s="21"/>
      <c r="J252" s="21"/>
    </row>
    <row r="253" spans="1:10" ht="12">
      <c r="A253" s="3"/>
      <c r="B253" s="3"/>
      <c r="D253" s="21"/>
      <c r="E253" s="21"/>
      <c r="F253" s="21"/>
      <c r="G253" s="21"/>
      <c r="H253" s="21"/>
      <c r="I253" s="21"/>
      <c r="J253" s="21"/>
    </row>
    <row r="254" spans="1:10" ht="12">
      <c r="A254" s="3"/>
      <c r="B254" s="3"/>
      <c r="D254" s="21"/>
      <c r="E254" s="21"/>
      <c r="F254" s="21"/>
      <c r="G254" s="21"/>
      <c r="H254" s="21"/>
      <c r="I254" s="21"/>
      <c r="J254" s="21"/>
    </row>
    <row r="255" spans="1:10" ht="12">
      <c r="A255" s="3"/>
      <c r="B255" s="3"/>
      <c r="D255" s="21"/>
      <c r="E255" s="21"/>
      <c r="F255" s="21"/>
      <c r="G255" s="21"/>
      <c r="H255" s="21"/>
      <c r="I255" s="21"/>
      <c r="J255" s="21"/>
    </row>
    <row r="256" spans="1:10" ht="12">
      <c r="A256" s="3"/>
      <c r="B256" s="3"/>
      <c r="D256" s="21"/>
      <c r="E256" s="21"/>
      <c r="F256" s="21"/>
      <c r="G256" s="21"/>
      <c r="H256" s="21"/>
      <c r="I256" s="21"/>
      <c r="J256" s="21"/>
    </row>
    <row r="257" spans="1:10" ht="12">
      <c r="A257" s="3"/>
      <c r="B257" s="3"/>
      <c r="D257" s="21"/>
      <c r="E257" s="21"/>
      <c r="F257" s="21"/>
      <c r="G257" s="21"/>
      <c r="H257" s="21"/>
      <c r="I257" s="21"/>
      <c r="J257" s="21"/>
    </row>
    <row r="258" spans="1:10" ht="12">
      <c r="A258" s="3"/>
      <c r="B258" s="3"/>
      <c r="D258" s="21"/>
      <c r="E258" s="21"/>
      <c r="F258" s="21"/>
      <c r="G258" s="21"/>
      <c r="H258" s="21"/>
      <c r="I258" s="21"/>
      <c r="J258" s="21"/>
    </row>
    <row r="259" spans="1:10" ht="12">
      <c r="A259" s="3"/>
      <c r="B259" s="3"/>
      <c r="D259" s="21"/>
      <c r="E259" s="21"/>
      <c r="F259" s="21"/>
      <c r="G259" s="21"/>
      <c r="H259" s="21"/>
      <c r="I259" s="21"/>
      <c r="J259" s="21"/>
    </row>
    <row r="260" spans="1:10" ht="12">
      <c r="A260" s="3"/>
      <c r="B260" s="3"/>
      <c r="D260" s="21"/>
      <c r="E260" s="21"/>
      <c r="F260" s="21"/>
      <c r="G260" s="21"/>
      <c r="H260" s="21"/>
      <c r="I260" s="21"/>
      <c r="J260" s="21"/>
    </row>
    <row r="261" spans="1:10" ht="12">
      <c r="A261" s="3"/>
      <c r="B261" s="3"/>
      <c r="D261" s="21"/>
      <c r="E261" s="21"/>
      <c r="F261" s="21"/>
      <c r="G261" s="21"/>
      <c r="H261" s="21"/>
      <c r="I261" s="21"/>
      <c r="J261" s="21"/>
    </row>
    <row r="262" spans="1:10" ht="12">
      <c r="A262" s="3"/>
      <c r="B262" s="3"/>
      <c r="D262" s="21"/>
      <c r="E262" s="21"/>
      <c r="F262" s="21"/>
      <c r="G262" s="21"/>
      <c r="H262" s="21"/>
      <c r="I262" s="21"/>
      <c r="J262" s="21"/>
    </row>
    <row r="263" spans="1:10" ht="12">
      <c r="A263" s="3"/>
      <c r="B263" s="3"/>
      <c r="D263" s="21"/>
      <c r="E263" s="21"/>
      <c r="F263" s="21"/>
      <c r="G263" s="21"/>
      <c r="H263" s="21"/>
      <c r="I263" s="21"/>
      <c r="J263" s="21"/>
    </row>
    <row r="264" spans="1:10" ht="12">
      <c r="A264" s="3"/>
      <c r="B264" s="3"/>
      <c r="D264" s="21"/>
      <c r="E264" s="21"/>
      <c r="F264" s="21"/>
      <c r="G264" s="21"/>
      <c r="H264" s="21"/>
      <c r="I264" s="21"/>
      <c r="J264" s="21"/>
    </row>
    <row r="265" spans="1:10" ht="12">
      <c r="A265" s="3"/>
      <c r="B265" s="3"/>
      <c r="D265" s="21"/>
      <c r="E265" s="21"/>
      <c r="F265" s="21"/>
      <c r="G265" s="21"/>
      <c r="H265" s="21"/>
      <c r="I265" s="21"/>
      <c r="J265" s="21"/>
    </row>
    <row r="266" spans="1:10" ht="12">
      <c r="A266" s="3"/>
      <c r="B266" s="3"/>
      <c r="D266" s="21"/>
      <c r="E266" s="21"/>
      <c r="F266" s="21"/>
      <c r="G266" s="21"/>
      <c r="H266" s="21"/>
      <c r="I266" s="21"/>
      <c r="J266" s="21"/>
    </row>
    <row r="267" spans="1:10" ht="12">
      <c r="A267" s="3"/>
      <c r="B267" s="3"/>
      <c r="D267" s="21"/>
      <c r="E267" s="21"/>
      <c r="F267" s="21"/>
      <c r="G267" s="21"/>
      <c r="H267" s="21"/>
      <c r="I267" s="21"/>
      <c r="J267" s="21"/>
    </row>
    <row r="268" spans="1:10" ht="12">
      <c r="A268" s="3"/>
      <c r="B268" s="3"/>
      <c r="D268" s="21"/>
      <c r="E268" s="21"/>
      <c r="F268" s="21"/>
      <c r="G268" s="21"/>
      <c r="H268" s="21"/>
      <c r="I268" s="21"/>
      <c r="J268" s="21"/>
    </row>
    <row r="269" spans="1:10" ht="12">
      <c r="A269" s="3"/>
      <c r="B269" s="3"/>
      <c r="D269" s="21"/>
      <c r="E269" s="21"/>
      <c r="F269" s="21"/>
      <c r="G269" s="21"/>
      <c r="H269" s="21"/>
      <c r="I269" s="21"/>
      <c r="J269" s="21"/>
    </row>
    <row r="270" spans="1:10" ht="12">
      <c r="A270" s="3"/>
      <c r="B270" s="3"/>
      <c r="D270" s="21"/>
      <c r="E270" s="21"/>
      <c r="F270" s="21"/>
      <c r="G270" s="21"/>
      <c r="H270" s="21"/>
      <c r="I270" s="21"/>
      <c r="J270" s="21"/>
    </row>
    <row r="271" spans="1:10" ht="12">
      <c r="A271" s="3"/>
      <c r="B271" s="3"/>
      <c r="D271" s="21"/>
      <c r="E271" s="21"/>
      <c r="F271" s="21"/>
      <c r="G271" s="21"/>
      <c r="H271" s="21"/>
      <c r="I271" s="21"/>
      <c r="J271" s="21"/>
    </row>
    <row r="272" spans="1:10" ht="12">
      <c r="A272" s="3"/>
      <c r="B272" s="3"/>
      <c r="D272" s="21"/>
      <c r="E272" s="21"/>
      <c r="F272" s="21"/>
      <c r="G272" s="21"/>
      <c r="H272" s="21"/>
      <c r="I272" s="21"/>
      <c r="J272" s="21"/>
    </row>
    <row r="273" spans="1:10" ht="12">
      <c r="A273" s="3"/>
      <c r="B273" s="3"/>
      <c r="D273" s="21"/>
      <c r="E273" s="21"/>
      <c r="F273" s="21"/>
      <c r="G273" s="21"/>
      <c r="H273" s="21"/>
      <c r="I273" s="21"/>
      <c r="J273" s="21"/>
    </row>
    <row r="274" spans="1:10" ht="12">
      <c r="A274" s="3"/>
      <c r="B274" s="3"/>
      <c r="D274" s="21"/>
      <c r="E274" s="21"/>
      <c r="F274" s="21"/>
      <c r="G274" s="21"/>
      <c r="H274" s="21"/>
      <c r="I274" s="21"/>
      <c r="J274" s="21"/>
    </row>
    <row r="275" spans="1:10" ht="12">
      <c r="A275" s="3"/>
      <c r="B275" s="3"/>
      <c r="D275" s="21"/>
      <c r="E275" s="21"/>
      <c r="F275" s="21"/>
      <c r="G275" s="21"/>
      <c r="H275" s="21"/>
      <c r="I275" s="21"/>
      <c r="J275" s="21"/>
    </row>
    <row r="276" spans="1:10" ht="12">
      <c r="A276" s="3"/>
      <c r="B276" s="3"/>
      <c r="D276" s="21"/>
      <c r="E276" s="21"/>
      <c r="F276" s="21"/>
      <c r="G276" s="21"/>
      <c r="H276" s="21"/>
      <c r="I276" s="21"/>
      <c r="J276" s="21"/>
    </row>
    <row r="277" spans="1:10" ht="12">
      <c r="A277" s="3"/>
      <c r="B277" s="3"/>
      <c r="D277" s="21"/>
      <c r="E277" s="21"/>
      <c r="F277" s="21"/>
      <c r="G277" s="21"/>
      <c r="H277" s="21"/>
      <c r="I277" s="21"/>
      <c r="J277" s="21"/>
    </row>
    <row r="278" spans="1:10" ht="12">
      <c r="A278" s="3"/>
      <c r="B278" s="3"/>
      <c r="D278" s="21"/>
      <c r="E278" s="21"/>
      <c r="F278" s="21"/>
      <c r="G278" s="21"/>
      <c r="H278" s="21"/>
      <c r="I278" s="21"/>
      <c r="J278" s="21"/>
    </row>
    <row r="279" spans="1:10" ht="12">
      <c r="A279" s="3"/>
      <c r="B279" s="3"/>
      <c r="D279" s="21"/>
      <c r="E279" s="21"/>
      <c r="F279" s="21"/>
      <c r="G279" s="21"/>
      <c r="H279" s="21"/>
      <c r="I279" s="21"/>
      <c r="J279" s="21"/>
    </row>
    <row r="280" spans="1:10" ht="12">
      <c r="A280" s="3"/>
      <c r="B280" s="3"/>
      <c r="D280" s="21"/>
      <c r="E280" s="21"/>
      <c r="F280" s="21"/>
      <c r="G280" s="21"/>
      <c r="H280" s="21"/>
      <c r="I280" s="21"/>
      <c r="J280" s="21"/>
    </row>
    <row r="281" spans="1:10" ht="12">
      <c r="A281" s="3"/>
      <c r="B281" s="3"/>
      <c r="D281" s="21"/>
      <c r="E281" s="21"/>
      <c r="F281" s="21"/>
      <c r="G281" s="21"/>
      <c r="H281" s="21"/>
      <c r="I281" s="21"/>
      <c r="J281" s="21"/>
    </row>
    <row r="282" spans="1:10" ht="12">
      <c r="A282" s="3"/>
      <c r="B282" s="3"/>
      <c r="D282" s="21"/>
      <c r="E282" s="21"/>
      <c r="F282" s="21"/>
      <c r="G282" s="21"/>
      <c r="H282" s="21"/>
      <c r="I282" s="21"/>
      <c r="J282" s="21"/>
    </row>
    <row r="283" spans="1:10" ht="12">
      <c r="A283" s="3"/>
      <c r="B283" s="3"/>
      <c r="D283" s="21"/>
      <c r="E283" s="21"/>
      <c r="F283" s="21"/>
      <c r="G283" s="21"/>
      <c r="H283" s="21"/>
      <c r="I283" s="21"/>
      <c r="J283" s="21"/>
    </row>
    <row r="284" spans="1:10" ht="12">
      <c r="A284" s="3"/>
      <c r="B284" s="3"/>
      <c r="D284" s="21"/>
      <c r="E284" s="21"/>
      <c r="F284" s="21"/>
      <c r="G284" s="21"/>
      <c r="H284" s="21"/>
      <c r="I284" s="21"/>
      <c r="J284" s="21"/>
    </row>
    <row r="285" spans="1:10" ht="12">
      <c r="A285" s="3"/>
      <c r="B285" s="3"/>
      <c r="D285" s="21"/>
      <c r="E285" s="21"/>
      <c r="F285" s="21"/>
      <c r="G285" s="21"/>
      <c r="H285" s="21"/>
      <c r="I285" s="21"/>
      <c r="J285" s="21"/>
    </row>
    <row r="286" spans="1:10" ht="12">
      <c r="A286" s="3"/>
      <c r="B286" s="3"/>
      <c r="D286" s="21"/>
      <c r="E286" s="21"/>
      <c r="F286" s="21"/>
      <c r="G286" s="21"/>
      <c r="H286" s="21"/>
      <c r="I286" s="21"/>
      <c r="J286" s="21"/>
    </row>
    <row r="287" spans="1:10" ht="12">
      <c r="A287" s="3"/>
      <c r="B287" s="3"/>
      <c r="D287" s="21"/>
      <c r="E287" s="21"/>
      <c r="F287" s="21"/>
      <c r="G287" s="21"/>
      <c r="H287" s="21"/>
      <c r="I287" s="21"/>
      <c r="J287" s="21"/>
    </row>
    <row r="288" spans="1:10" ht="12">
      <c r="A288" s="3"/>
      <c r="B288" s="3"/>
      <c r="D288" s="21"/>
      <c r="E288" s="21"/>
      <c r="F288" s="21"/>
      <c r="G288" s="21"/>
      <c r="H288" s="21"/>
      <c r="I288" s="21"/>
      <c r="J288" s="21"/>
    </row>
    <row r="289" spans="1:10" ht="12">
      <c r="A289" s="3"/>
      <c r="B289" s="3"/>
      <c r="D289" s="21"/>
      <c r="E289" s="21"/>
      <c r="F289" s="21"/>
      <c r="G289" s="21"/>
      <c r="H289" s="21"/>
      <c r="I289" s="21"/>
      <c r="J289" s="21"/>
    </row>
    <row r="290" spans="1:10" ht="12">
      <c r="A290" s="3"/>
      <c r="B290" s="3"/>
      <c r="D290" s="21"/>
      <c r="E290" s="21"/>
      <c r="F290" s="21"/>
      <c r="G290" s="21"/>
      <c r="H290" s="21"/>
      <c r="I290" s="21"/>
      <c r="J290" s="21"/>
    </row>
    <row r="291" spans="1:10" ht="12">
      <c r="A291" s="3"/>
      <c r="B291" s="3"/>
      <c r="D291" s="21"/>
      <c r="E291" s="21"/>
      <c r="F291" s="21"/>
      <c r="G291" s="21"/>
      <c r="H291" s="21"/>
      <c r="I291" s="21"/>
      <c r="J291" s="21"/>
    </row>
    <row r="292" spans="1:10" ht="12">
      <c r="A292" s="3"/>
      <c r="B292" s="3"/>
      <c r="D292" s="21"/>
      <c r="E292" s="21"/>
      <c r="F292" s="21"/>
      <c r="G292" s="21"/>
      <c r="H292" s="21"/>
      <c r="I292" s="21"/>
      <c r="J292" s="21"/>
    </row>
    <row r="293" spans="1:10" ht="12">
      <c r="A293" s="3"/>
      <c r="B293" s="3"/>
      <c r="D293" s="21"/>
      <c r="E293" s="21"/>
      <c r="F293" s="21"/>
      <c r="G293" s="21"/>
      <c r="H293" s="21"/>
      <c r="I293" s="21"/>
      <c r="J293" s="21"/>
    </row>
    <row r="294" spans="1:10" ht="12">
      <c r="A294" s="3"/>
      <c r="B294" s="3"/>
      <c r="D294" s="21"/>
      <c r="E294" s="21"/>
      <c r="F294" s="21"/>
      <c r="G294" s="21"/>
      <c r="H294" s="21"/>
      <c r="I294" s="21"/>
      <c r="J294" s="21"/>
    </row>
    <row r="295" spans="1:10" ht="12">
      <c r="A295" s="3"/>
      <c r="B295" s="3"/>
      <c r="D295" s="21"/>
      <c r="E295" s="21"/>
      <c r="F295" s="21"/>
      <c r="G295" s="21"/>
      <c r="H295" s="21"/>
      <c r="I295" s="21"/>
      <c r="J295" s="21"/>
    </row>
    <row r="296" spans="1:10" ht="12">
      <c r="A296" s="3"/>
      <c r="B296" s="3"/>
      <c r="D296" s="21"/>
      <c r="E296" s="21"/>
      <c r="F296" s="21"/>
      <c r="G296" s="21"/>
      <c r="H296" s="21"/>
      <c r="I296" s="21"/>
      <c r="J296" s="21"/>
    </row>
    <row r="297" spans="1:10" ht="12">
      <c r="A297" s="3"/>
      <c r="B297" s="3"/>
      <c r="D297" s="21"/>
      <c r="E297" s="21"/>
      <c r="F297" s="21"/>
      <c r="G297" s="21"/>
      <c r="H297" s="21"/>
      <c r="I297" s="21"/>
      <c r="J297" s="21"/>
    </row>
    <row r="298" spans="1:10" ht="12">
      <c r="A298" s="3"/>
      <c r="B298" s="3"/>
      <c r="D298" s="21"/>
      <c r="E298" s="21"/>
      <c r="F298" s="21"/>
      <c r="G298" s="21"/>
      <c r="H298" s="21"/>
      <c r="I298" s="21"/>
      <c r="J298" s="21"/>
    </row>
    <row r="299" spans="1:10" ht="12">
      <c r="A299" s="3"/>
      <c r="B299" s="3"/>
      <c r="D299" s="21"/>
      <c r="E299" s="21"/>
      <c r="F299" s="21"/>
      <c r="G299" s="21"/>
      <c r="H299" s="21"/>
      <c r="I299" s="21"/>
      <c r="J299" s="21"/>
    </row>
    <row r="300" spans="1:10" ht="12">
      <c r="A300" s="3"/>
      <c r="B300" s="3"/>
      <c r="D300" s="21"/>
      <c r="E300" s="21"/>
      <c r="F300" s="21"/>
      <c r="G300" s="21"/>
      <c r="H300" s="21"/>
      <c r="I300" s="21"/>
      <c r="J300" s="21"/>
    </row>
    <row r="301" spans="1:10" ht="12">
      <c r="A301" s="3"/>
      <c r="B301" s="3"/>
      <c r="D301" s="21"/>
      <c r="E301" s="21"/>
      <c r="F301" s="21"/>
      <c r="G301" s="21"/>
      <c r="H301" s="21"/>
      <c r="I301" s="21"/>
      <c r="J301" s="21"/>
    </row>
    <row r="302" spans="1:10" ht="12">
      <c r="A302" s="3"/>
      <c r="B302" s="3"/>
      <c r="D302" s="21"/>
      <c r="E302" s="21"/>
      <c r="F302" s="21"/>
      <c r="G302" s="21"/>
      <c r="H302" s="21"/>
      <c r="I302" s="21"/>
      <c r="J302" s="21"/>
    </row>
    <row r="303" spans="1:10" ht="12">
      <c r="A303" s="3"/>
      <c r="B303" s="3"/>
      <c r="D303" s="21"/>
      <c r="E303" s="21"/>
      <c r="F303" s="21"/>
      <c r="G303" s="21"/>
      <c r="H303" s="21"/>
      <c r="I303" s="21"/>
      <c r="J303" s="21"/>
    </row>
    <row r="304" spans="1:10" ht="12">
      <c r="A304" s="3"/>
      <c r="B304" s="3"/>
      <c r="D304" s="21"/>
      <c r="E304" s="21"/>
      <c r="F304" s="21"/>
      <c r="G304" s="21"/>
      <c r="H304" s="21"/>
      <c r="I304" s="21"/>
      <c r="J304" s="21"/>
    </row>
    <row r="305" spans="1:10" ht="12">
      <c r="A305" s="3"/>
      <c r="B305" s="3"/>
      <c r="D305" s="21"/>
      <c r="E305" s="21"/>
      <c r="F305" s="21"/>
      <c r="G305" s="21"/>
      <c r="H305" s="21"/>
      <c r="I305" s="21"/>
      <c r="J305" s="21"/>
    </row>
    <row r="306" spans="1:10" ht="12">
      <c r="A306" s="3"/>
      <c r="B306" s="3"/>
      <c r="D306" s="21"/>
      <c r="E306" s="21"/>
      <c r="F306" s="21"/>
      <c r="G306" s="21"/>
      <c r="H306" s="21"/>
      <c r="I306" s="21"/>
      <c r="J306" s="21"/>
    </row>
    <row r="307" spans="1:10" ht="12">
      <c r="A307" s="3"/>
      <c r="B307" s="3"/>
      <c r="D307" s="21"/>
      <c r="E307" s="21"/>
      <c r="F307" s="21"/>
      <c r="G307" s="21"/>
      <c r="H307" s="21"/>
      <c r="I307" s="21"/>
      <c r="J307" s="21"/>
    </row>
    <row r="308" spans="1:10" ht="12">
      <c r="A308" s="3"/>
      <c r="B308" s="3"/>
      <c r="D308" s="21"/>
      <c r="E308" s="21"/>
      <c r="F308" s="21"/>
      <c r="G308" s="21"/>
      <c r="H308" s="21"/>
      <c r="I308" s="21"/>
      <c r="J308" s="21"/>
    </row>
    <row r="309" spans="1:10" ht="12">
      <c r="A309" s="3"/>
      <c r="B309" s="3"/>
      <c r="D309" s="21"/>
      <c r="E309" s="21"/>
      <c r="F309" s="21"/>
      <c r="G309" s="21"/>
      <c r="H309" s="21"/>
      <c r="I309" s="21"/>
      <c r="J309" s="21"/>
    </row>
    <row r="310" spans="1:10" ht="12">
      <c r="A310" s="3"/>
      <c r="B310" s="3"/>
      <c r="D310" s="21"/>
      <c r="E310" s="21"/>
      <c r="F310" s="21"/>
      <c r="G310" s="21"/>
      <c r="H310" s="21"/>
      <c r="I310" s="21"/>
      <c r="J310" s="21"/>
    </row>
    <row r="311" spans="1:10" ht="12">
      <c r="A311" s="3"/>
      <c r="B311" s="3"/>
      <c r="D311" s="21"/>
      <c r="E311" s="21"/>
      <c r="F311" s="21"/>
      <c r="G311" s="21"/>
      <c r="H311" s="21"/>
      <c r="I311" s="21"/>
      <c r="J311" s="21"/>
    </row>
    <row r="312" spans="1:10" ht="12">
      <c r="A312" s="3"/>
      <c r="B312" s="3"/>
      <c r="D312" s="21"/>
      <c r="E312" s="21"/>
      <c r="F312" s="21"/>
      <c r="G312" s="21"/>
      <c r="H312" s="21"/>
      <c r="I312" s="21"/>
      <c r="J312" s="21"/>
    </row>
    <row r="313" spans="1:10" ht="12">
      <c r="A313" s="3"/>
      <c r="B313" s="3"/>
      <c r="D313" s="21"/>
      <c r="E313" s="21"/>
      <c r="F313" s="21"/>
      <c r="G313" s="21"/>
      <c r="H313" s="21"/>
      <c r="I313" s="21"/>
      <c r="J313" s="21"/>
    </row>
    <row r="314" spans="1:10" ht="12">
      <c r="A314" s="3"/>
      <c r="B314" s="3"/>
      <c r="D314" s="21"/>
      <c r="E314" s="21"/>
      <c r="F314" s="21"/>
      <c r="G314" s="21"/>
      <c r="H314" s="21"/>
      <c r="I314" s="21"/>
      <c r="J314" s="21"/>
    </row>
    <row r="315" spans="1:10" ht="12">
      <c r="A315" s="3"/>
      <c r="B315" s="3"/>
      <c r="D315" s="21"/>
      <c r="E315" s="21"/>
      <c r="F315" s="21"/>
      <c r="G315" s="21"/>
      <c r="H315" s="21"/>
      <c r="I315" s="21"/>
      <c r="J315" s="21"/>
    </row>
    <row r="316" spans="1:10" ht="12">
      <c r="A316" s="3"/>
      <c r="B316" s="3"/>
      <c r="D316" s="21"/>
      <c r="E316" s="21"/>
      <c r="F316" s="21"/>
      <c r="G316" s="21"/>
      <c r="H316" s="21"/>
      <c r="I316" s="21"/>
      <c r="J316" s="21"/>
    </row>
    <row r="317" spans="1:10" ht="12">
      <c r="A317" s="3"/>
      <c r="B317" s="3"/>
      <c r="D317" s="21"/>
      <c r="E317" s="21"/>
      <c r="F317" s="21"/>
      <c r="G317" s="21"/>
      <c r="H317" s="21"/>
      <c r="I317" s="21"/>
      <c r="J317" s="21"/>
    </row>
    <row r="318" spans="1:10" ht="12">
      <c r="A318" s="3"/>
      <c r="B318" s="3"/>
      <c r="D318" s="21"/>
      <c r="E318" s="21"/>
      <c r="F318" s="21"/>
      <c r="G318" s="21"/>
      <c r="H318" s="21"/>
      <c r="I318" s="21"/>
      <c r="J318" s="21"/>
    </row>
    <row r="319" spans="1:10" ht="12">
      <c r="A319" s="3"/>
      <c r="B319" s="3"/>
      <c r="D319" s="21"/>
      <c r="E319" s="21"/>
      <c r="F319" s="21"/>
      <c r="G319" s="21"/>
      <c r="H319" s="21"/>
      <c r="I319" s="21"/>
      <c r="J319" s="21"/>
    </row>
    <row r="320" spans="1:10" ht="12">
      <c r="A320" s="3"/>
      <c r="B320" s="3"/>
      <c r="D320" s="21"/>
      <c r="E320" s="21"/>
      <c r="F320" s="21"/>
      <c r="G320" s="21"/>
      <c r="H320" s="21"/>
      <c r="I320" s="21"/>
      <c r="J320" s="21"/>
    </row>
    <row r="321" spans="1:10" ht="12">
      <c r="A321" s="3"/>
      <c r="B321" s="3"/>
      <c r="D321" s="21"/>
      <c r="E321" s="21"/>
      <c r="F321" s="21"/>
      <c r="G321" s="21"/>
      <c r="H321" s="21"/>
      <c r="I321" s="21"/>
      <c r="J321" s="21"/>
    </row>
    <row r="322" spans="1:10" ht="12">
      <c r="A322" s="3"/>
      <c r="B322" s="3"/>
      <c r="D322" s="21"/>
      <c r="E322" s="21"/>
      <c r="F322" s="21"/>
      <c r="G322" s="21"/>
      <c r="H322" s="21"/>
      <c r="I322" s="21"/>
      <c r="J322" s="21"/>
    </row>
    <row r="323" spans="1:10" ht="12">
      <c r="A323" s="3"/>
      <c r="B323" s="3"/>
      <c r="D323" s="21"/>
      <c r="E323" s="21"/>
      <c r="F323" s="21"/>
      <c r="G323" s="21"/>
      <c r="H323" s="21"/>
      <c r="I323" s="21"/>
      <c r="J323" s="21"/>
    </row>
    <row r="324" spans="1:10" ht="12">
      <c r="A324" s="3"/>
      <c r="B324" s="3"/>
      <c r="D324" s="21"/>
      <c r="E324" s="21"/>
      <c r="F324" s="21"/>
      <c r="G324" s="21"/>
      <c r="H324" s="21"/>
      <c r="I324" s="21"/>
      <c r="J324" s="21"/>
    </row>
    <row r="325" spans="1:10" ht="12">
      <c r="A325" s="3"/>
      <c r="B325" s="3"/>
      <c r="D325" s="21"/>
      <c r="E325" s="21"/>
      <c r="F325" s="21"/>
      <c r="G325" s="21"/>
      <c r="H325" s="21"/>
      <c r="I325" s="21"/>
      <c r="J325" s="21"/>
    </row>
    <row r="326" spans="1:10" ht="12">
      <c r="A326" s="3"/>
      <c r="B326" s="3"/>
      <c r="D326" s="21"/>
      <c r="E326" s="21"/>
      <c r="F326" s="21"/>
      <c r="G326" s="21"/>
      <c r="H326" s="21"/>
      <c r="I326" s="21"/>
      <c r="J326" s="21"/>
    </row>
    <row r="327" spans="1:10" ht="12">
      <c r="A327" s="3"/>
      <c r="B327" s="3"/>
      <c r="D327" s="21"/>
      <c r="E327" s="21"/>
      <c r="F327" s="21"/>
      <c r="G327" s="21"/>
      <c r="H327" s="21"/>
      <c r="I327" s="21"/>
      <c r="J327" s="21"/>
    </row>
    <row r="328" spans="1:10" ht="12">
      <c r="A328" s="3"/>
      <c r="B328" s="3"/>
      <c r="D328" s="21"/>
      <c r="E328" s="21"/>
      <c r="F328" s="21"/>
      <c r="G328" s="21"/>
      <c r="H328" s="21"/>
      <c r="I328" s="21"/>
      <c r="J328" s="21"/>
    </row>
    <row r="329" spans="1:10" ht="12">
      <c r="A329" s="3"/>
      <c r="B329" s="3"/>
      <c r="D329" s="21"/>
      <c r="E329" s="21"/>
      <c r="F329" s="21"/>
      <c r="G329" s="21"/>
      <c r="H329" s="21"/>
      <c r="I329" s="21"/>
      <c r="J329" s="21"/>
    </row>
    <row r="330" spans="1:10" ht="12">
      <c r="A330" s="3"/>
      <c r="B330" s="3"/>
      <c r="D330" s="21"/>
      <c r="E330" s="21"/>
      <c r="F330" s="21"/>
      <c r="G330" s="21"/>
      <c r="H330" s="21"/>
      <c r="I330" s="21"/>
      <c r="J330" s="21"/>
    </row>
    <row r="331" spans="1:10" ht="12">
      <c r="A331" s="3"/>
      <c r="B331" s="3"/>
      <c r="D331" s="21"/>
      <c r="E331" s="21"/>
      <c r="F331" s="21"/>
      <c r="G331" s="21"/>
      <c r="H331" s="21"/>
      <c r="I331" s="21"/>
      <c r="J331" s="21"/>
    </row>
    <row r="332" spans="1:10" ht="12">
      <c r="A332" s="3"/>
      <c r="B332" s="3"/>
      <c r="D332" s="21"/>
      <c r="E332" s="21"/>
      <c r="F332" s="21"/>
      <c r="G332" s="21"/>
      <c r="H332" s="21"/>
      <c r="I332" s="21"/>
      <c r="J332" s="21"/>
    </row>
    <row r="333" spans="1:10" ht="12">
      <c r="A333" s="3"/>
      <c r="B333" s="3"/>
      <c r="D333" s="21"/>
      <c r="E333" s="21"/>
      <c r="F333" s="21"/>
      <c r="G333" s="21"/>
      <c r="H333" s="21"/>
      <c r="I333" s="21"/>
      <c r="J333" s="21"/>
    </row>
    <row r="334" spans="1:10" ht="12">
      <c r="A334" s="3"/>
      <c r="B334" s="3"/>
      <c r="D334" s="21"/>
      <c r="E334" s="21"/>
      <c r="F334" s="21"/>
      <c r="G334" s="21"/>
      <c r="H334" s="21"/>
      <c r="I334" s="21"/>
      <c r="J334" s="21"/>
    </row>
    <row r="335" spans="1:10" ht="12">
      <c r="A335" s="3"/>
      <c r="B335" s="3"/>
      <c r="D335" s="21"/>
      <c r="E335" s="21"/>
      <c r="F335" s="21"/>
      <c r="G335" s="21"/>
      <c r="H335" s="21"/>
      <c r="I335" s="21"/>
      <c r="J335" s="21"/>
    </row>
    <row r="336" spans="1:10" ht="12">
      <c r="A336" s="3"/>
      <c r="B336" s="3"/>
      <c r="D336" s="21"/>
      <c r="E336" s="21"/>
      <c r="F336" s="21"/>
      <c r="G336" s="21"/>
      <c r="H336" s="21"/>
      <c r="I336" s="21"/>
      <c r="J336" s="21"/>
    </row>
    <row r="337" spans="1:10" ht="12">
      <c r="A337" s="3"/>
      <c r="B337" s="3"/>
      <c r="D337" s="21"/>
      <c r="E337" s="21"/>
      <c r="F337" s="21"/>
      <c r="G337" s="21"/>
      <c r="H337" s="21"/>
      <c r="I337" s="21"/>
      <c r="J337" s="21"/>
    </row>
    <row r="338" spans="1:10" ht="12">
      <c r="A338" s="3"/>
      <c r="B338" s="3"/>
      <c r="D338" s="21"/>
      <c r="E338" s="21"/>
      <c r="F338" s="21"/>
      <c r="G338" s="21"/>
      <c r="H338" s="21"/>
      <c r="I338" s="21"/>
      <c r="J338" s="21"/>
    </row>
    <row r="339" spans="1:10" ht="12">
      <c r="A339" s="3"/>
      <c r="B339" s="3"/>
      <c r="D339" s="21"/>
      <c r="E339" s="21"/>
      <c r="F339" s="21"/>
      <c r="G339" s="21"/>
      <c r="H339" s="21"/>
      <c r="I339" s="21"/>
      <c r="J339" s="21"/>
    </row>
    <row r="340" spans="1:10" ht="12">
      <c r="A340" s="3"/>
      <c r="B340" s="3"/>
      <c r="D340" s="21"/>
      <c r="E340" s="21"/>
      <c r="F340" s="21"/>
      <c r="G340" s="21"/>
      <c r="H340" s="21"/>
      <c r="I340" s="21"/>
      <c r="J340" s="21"/>
    </row>
    <row r="341" spans="1:10" ht="12">
      <c r="A341" s="3"/>
      <c r="B341" s="3"/>
      <c r="D341" s="21"/>
      <c r="E341" s="21"/>
      <c r="F341" s="21"/>
      <c r="G341" s="21"/>
      <c r="H341" s="21"/>
      <c r="I341" s="21"/>
      <c r="J341" s="21"/>
    </row>
    <row r="342" spans="1:10" ht="12">
      <c r="A342" s="3"/>
      <c r="B342" s="3"/>
      <c r="D342" s="21"/>
      <c r="E342" s="21"/>
      <c r="F342" s="21"/>
      <c r="G342" s="21"/>
      <c r="H342" s="21"/>
      <c r="I342" s="21"/>
      <c r="J342" s="21"/>
    </row>
    <row r="343" spans="1:10" ht="12">
      <c r="A343" s="3"/>
      <c r="B343" s="3"/>
      <c r="D343" s="21"/>
      <c r="E343" s="21"/>
      <c r="F343" s="21"/>
      <c r="G343" s="21"/>
      <c r="H343" s="21"/>
      <c r="I343" s="21"/>
      <c r="J343" s="21"/>
    </row>
    <row r="344" spans="1:10" ht="12">
      <c r="A344" s="3"/>
      <c r="B344" s="3"/>
      <c r="D344" s="21"/>
      <c r="E344" s="21"/>
      <c r="F344" s="21"/>
      <c r="G344" s="21"/>
      <c r="H344" s="21"/>
      <c r="I344" s="21"/>
      <c r="J344" s="21"/>
    </row>
    <row r="345" spans="1:10" ht="12">
      <c r="A345" s="3"/>
      <c r="B345" s="3"/>
      <c r="D345" s="21"/>
      <c r="E345" s="21"/>
      <c r="F345" s="21"/>
      <c r="G345" s="21"/>
      <c r="H345" s="21"/>
      <c r="I345" s="21"/>
      <c r="J345" s="21"/>
    </row>
    <row r="346" spans="1:10" ht="12">
      <c r="A346" s="3"/>
      <c r="B346" s="3"/>
      <c r="D346" s="21"/>
      <c r="E346" s="21"/>
      <c r="F346" s="21"/>
      <c r="G346" s="21"/>
      <c r="H346" s="21"/>
      <c r="I346" s="21"/>
      <c r="J346" s="21"/>
    </row>
    <row r="347" spans="1:10" ht="12">
      <c r="A347" s="3"/>
      <c r="B347" s="3"/>
      <c r="D347" s="21"/>
      <c r="E347" s="21"/>
      <c r="F347" s="21"/>
      <c r="G347" s="21"/>
      <c r="H347" s="21"/>
      <c r="I347" s="21"/>
      <c r="J347" s="21"/>
    </row>
    <row r="348" spans="1:10" ht="12">
      <c r="A348" s="3"/>
      <c r="B348" s="3"/>
      <c r="D348" s="21"/>
      <c r="E348" s="21"/>
      <c r="F348" s="21"/>
      <c r="G348" s="21"/>
      <c r="H348" s="21"/>
      <c r="I348" s="21"/>
      <c r="J348" s="21"/>
    </row>
    <row r="349" spans="1:10" ht="12">
      <c r="A349" s="3"/>
      <c r="B349" s="3"/>
      <c r="D349" s="21"/>
      <c r="E349" s="21"/>
      <c r="F349" s="21"/>
      <c r="G349" s="21"/>
      <c r="H349" s="21"/>
      <c r="I349" s="21"/>
      <c r="J349" s="21"/>
    </row>
    <row r="350" spans="1:10" ht="12">
      <c r="A350" s="3"/>
      <c r="B350" s="3"/>
      <c r="D350" s="21"/>
      <c r="E350" s="21"/>
      <c r="F350" s="21"/>
      <c r="G350" s="21"/>
      <c r="H350" s="21"/>
      <c r="I350" s="21"/>
      <c r="J350" s="21"/>
    </row>
    <row r="351" spans="1:10" ht="12">
      <c r="A351" s="3"/>
      <c r="B351" s="3"/>
      <c r="D351" s="21"/>
      <c r="E351" s="21"/>
      <c r="F351" s="21"/>
      <c r="G351" s="21"/>
      <c r="H351" s="21"/>
      <c r="I351" s="21"/>
      <c r="J351" s="21"/>
    </row>
    <row r="352" spans="1:10" ht="12">
      <c r="A352" s="3"/>
      <c r="B352" s="3"/>
      <c r="D352" s="21"/>
      <c r="E352" s="21"/>
      <c r="F352" s="21"/>
      <c r="G352" s="21"/>
      <c r="H352" s="21"/>
      <c r="I352" s="21"/>
      <c r="J352" s="21"/>
    </row>
    <row r="353" spans="1:10" ht="12">
      <c r="A353" s="3"/>
      <c r="B353" s="3"/>
      <c r="D353" s="21"/>
      <c r="E353" s="21"/>
      <c r="F353" s="21"/>
      <c r="G353" s="21"/>
      <c r="H353" s="21"/>
      <c r="I353" s="21"/>
      <c r="J353" s="21"/>
    </row>
    <row r="354" spans="1:10" ht="12">
      <c r="A354" s="3"/>
      <c r="B354" s="3"/>
      <c r="D354" s="21"/>
      <c r="E354" s="21"/>
      <c r="F354" s="21"/>
      <c r="G354" s="21"/>
      <c r="H354" s="21"/>
      <c r="I354" s="21"/>
      <c r="J354" s="21"/>
    </row>
    <row r="355" spans="1:10" ht="12">
      <c r="A355" s="3"/>
      <c r="B355" s="3"/>
      <c r="D355" s="21"/>
      <c r="E355" s="21"/>
      <c r="F355" s="21"/>
      <c r="G355" s="21"/>
      <c r="H355" s="21"/>
      <c r="I355" s="21"/>
      <c r="J355" s="21"/>
    </row>
    <row r="356" spans="1:10" ht="12">
      <c r="A356" s="3"/>
      <c r="B356" s="3"/>
      <c r="D356" s="21"/>
      <c r="E356" s="21"/>
      <c r="F356" s="21"/>
      <c r="G356" s="21"/>
      <c r="H356" s="21"/>
      <c r="I356" s="21"/>
      <c r="J356" s="21"/>
    </row>
    <row r="357" spans="1:10" ht="12">
      <c r="A357" s="3"/>
      <c r="B357" s="3"/>
      <c r="D357" s="21"/>
      <c r="E357" s="21"/>
      <c r="F357" s="21"/>
      <c r="G357" s="21"/>
      <c r="H357" s="21"/>
      <c r="I357" s="21"/>
      <c r="J357" s="21"/>
    </row>
    <row r="358" spans="1:10" ht="12">
      <c r="A358" s="3"/>
      <c r="B358" s="3"/>
      <c r="D358" s="21"/>
      <c r="E358" s="21"/>
      <c r="F358" s="21"/>
      <c r="G358" s="21"/>
      <c r="H358" s="21"/>
      <c r="I358" s="21"/>
      <c r="J358" s="21"/>
    </row>
    <row r="359" spans="1:10" ht="12">
      <c r="A359" s="3"/>
      <c r="B359" s="3"/>
      <c r="D359" s="21"/>
      <c r="E359" s="21"/>
      <c r="F359" s="21"/>
      <c r="G359" s="21"/>
      <c r="H359" s="21"/>
      <c r="I359" s="21"/>
      <c r="J359" s="21"/>
    </row>
    <row r="360" spans="1:10" ht="12">
      <c r="A360" s="3"/>
      <c r="B360" s="3"/>
      <c r="D360" s="21"/>
      <c r="E360" s="21"/>
      <c r="F360" s="21"/>
      <c r="G360" s="21"/>
      <c r="H360" s="21"/>
      <c r="I360" s="21"/>
      <c r="J360" s="21"/>
    </row>
    <row r="361" spans="1:10" ht="12">
      <c r="A361" s="3"/>
      <c r="B361" s="3"/>
      <c r="D361" s="21"/>
      <c r="E361" s="21"/>
      <c r="F361" s="21"/>
      <c r="G361" s="21"/>
      <c r="H361" s="21"/>
      <c r="I361" s="21"/>
      <c r="J361" s="21"/>
    </row>
    <row r="362" spans="1:10" ht="12">
      <c r="A362" s="3"/>
      <c r="B362" s="3"/>
      <c r="D362" s="21"/>
      <c r="E362" s="21"/>
      <c r="F362" s="21"/>
      <c r="G362" s="21"/>
      <c r="H362" s="21"/>
      <c r="I362" s="21"/>
      <c r="J362" s="21"/>
    </row>
    <row r="363" spans="1:10" ht="12">
      <c r="A363" s="3"/>
      <c r="B363" s="3"/>
      <c r="D363" s="21"/>
      <c r="E363" s="21"/>
      <c r="F363" s="21"/>
      <c r="G363" s="21"/>
      <c r="H363" s="21"/>
      <c r="I363" s="21"/>
      <c r="J363" s="21"/>
    </row>
    <row r="364" spans="1:10" ht="12">
      <c r="A364" s="3"/>
      <c r="B364" s="3"/>
      <c r="D364" s="21"/>
      <c r="E364" s="21"/>
      <c r="F364" s="21"/>
      <c r="G364" s="21"/>
      <c r="H364" s="21"/>
      <c r="I364" s="21"/>
      <c r="J364" s="21"/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 Darren Dowell</dc:creator>
  <cp:keywords/>
  <dc:description/>
  <cp:lastModifiedBy>Darren Dowell</cp:lastModifiedBy>
  <cp:lastPrinted>2007-02-20T16:53:22Z</cp:lastPrinted>
  <dcterms:created xsi:type="dcterms:W3CDTF">2005-01-25T16:21:38Z</dcterms:created>
  <dcterms:modified xsi:type="dcterms:W3CDTF">2007-02-17T17:16:37Z</dcterms:modified>
  <cp:category/>
  <cp:version/>
  <cp:contentType/>
  <cp:contentStatus/>
  <cp:revision>1</cp:revision>
</cp:coreProperties>
</file>